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8_{1A757439-FC3F-4423-AF18-B7EC1CDD3738}" xr6:coauthVersionLast="36" xr6:coauthVersionMax="36" xr10:uidLastSave="{00000000-0000-0000-0000-000000000000}"/>
  <bookViews>
    <workbookView xWindow="0" yWindow="0" windowWidth="28800" windowHeight="13905"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Pokyny!$B$5:$G$60</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D12" i="8" s="1"/>
  <c r="X6" i="13" s="1"/>
  <c r="Y11" i="13"/>
  <c r="Y10" i="13"/>
  <c r="Y9" i="13"/>
  <c r="H38" i="11"/>
  <c r="G28" i="11"/>
  <c r="F28" i="11"/>
  <c r="E28" i="11"/>
  <c r="D28" i="11"/>
  <c r="G20" i="11"/>
  <c r="H20" i="11" s="1"/>
  <c r="F20" i="11"/>
  <c r="E20" i="11"/>
  <c r="D20" i="11"/>
  <c r="G19" i="11"/>
  <c r="F19" i="11"/>
  <c r="E19" i="11"/>
  <c r="D19" i="11"/>
  <c r="G18" i="11"/>
  <c r="F18" i="11"/>
  <c r="E18" i="11"/>
  <c r="D18" i="11"/>
  <c r="G17" i="11"/>
  <c r="F17" i="11"/>
  <c r="E17" i="11"/>
  <c r="D17" i="11"/>
  <c r="G16" i="11"/>
  <c r="G22" i="11" s="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100" i="9" s="1"/>
  <c r="E14" i="9"/>
  <c r="D12" i="9"/>
  <c r="E27" i="9" s="1"/>
  <c r="D8" i="9"/>
  <c r="B4" i="9"/>
  <c r="J114" i="8"/>
  <c r="B100" i="8"/>
  <c r="E95" i="8"/>
  <c r="D95" i="8"/>
  <c r="B95" i="8"/>
  <c r="I88" i="8"/>
  <c r="I110" i="8" s="1"/>
  <c r="B83" i="8"/>
  <c r="D73" i="8"/>
  <c r="H69" i="8"/>
  <c r="G69" i="8"/>
  <c r="F69" i="8"/>
  <c r="E69" i="8"/>
  <c r="H67" i="8"/>
  <c r="G67" i="8"/>
  <c r="G90" i="8" s="1"/>
  <c r="F67" i="8"/>
  <c r="F45" i="8" s="1"/>
  <c r="E67" i="8"/>
  <c r="E90" i="8" s="1"/>
  <c r="I65" i="8"/>
  <c r="I64" i="8"/>
  <c r="I63" i="8"/>
  <c r="I62" i="8"/>
  <c r="D71" i="8" s="1"/>
  <c r="I61" i="8"/>
  <c r="E49" i="8"/>
  <c r="G45" i="8"/>
  <c r="H42" i="8"/>
  <c r="H46" i="8" s="1"/>
  <c r="G42" i="8"/>
  <c r="G46" i="8" s="1"/>
  <c r="F42" i="8"/>
  <c r="E42" i="8"/>
  <c r="E14"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G51" i="2"/>
  <c r="G50" i="2"/>
  <c r="G49" i="2"/>
  <c r="G48" i="2"/>
  <c r="G23" i="2"/>
  <c r="G13" i="2"/>
  <c r="G11" i="2"/>
  <c r="D14" i="1"/>
  <c r="E46" i="8" l="1"/>
  <c r="F22" i="11"/>
  <c r="I67" i="8"/>
  <c r="E110" i="8" s="1"/>
  <c r="H16" i="11"/>
  <c r="H18" i="11"/>
  <c r="F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I90" i="8"/>
  <c r="I92" i="8" s="1"/>
  <c r="F92" i="9"/>
  <c r="F89" i="9"/>
  <c r="I89" i="9" s="1"/>
  <c r="F90" i="8"/>
  <c r="F45" i="9"/>
  <c r="F104" i="9"/>
  <c r="H17" i="11"/>
  <c r="D22" i="11"/>
  <c r="AG6" i="13"/>
  <c r="E45" i="8"/>
  <c r="G45" i="9"/>
  <c r="D86" i="9"/>
  <c r="E87" i="9"/>
  <c r="G89" i="9"/>
  <c r="H87" i="10"/>
  <c r="E90" i="10"/>
  <c r="D30" i="11" s="1"/>
  <c r="H28" i="11"/>
  <c r="H33" i="11" s="1"/>
  <c r="AH6" i="13"/>
  <c r="H89" i="9"/>
  <c r="B86" i="8"/>
  <c r="D87" i="8"/>
  <c r="G87" i="9"/>
  <c r="G90" i="10"/>
  <c r="X4" i="13"/>
  <c r="E27" i="8" s="1"/>
  <c r="AF8" i="13"/>
  <c r="H90" i="8"/>
  <c r="H45" i="8"/>
  <c r="D86" i="8"/>
  <c r="H87" i="9"/>
  <c r="Y4" i="13"/>
  <c r="AG8" i="13"/>
  <c r="I92" i="9"/>
  <c r="F27" i="10"/>
  <c r="B86" i="10"/>
  <c r="D87" i="10"/>
  <c r="H22" i="11" l="1"/>
  <c r="H86" i="8"/>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G94" i="8" l="1"/>
  <c r="H94" i="8"/>
  <c r="F94" i="8"/>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<sst xmlns="http://schemas.openxmlformats.org/spreadsheetml/2006/main" count="3057" uniqueCount="1944">
  <si>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</si>
  <si>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</si>
  <si>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</si>
  <si>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</si>
  <si>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</si>
  <si>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</si>
  <si>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</si>
  <si>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</si>
  <si>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</si>
  <si>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</si>
  <si>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</si>
  <si>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</si>
  <si>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</si>
  <si>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</si>
  <si>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</si>
  <si>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</si>
  <si>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</si>
  <si>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</si>
  <si>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</si>
  <si>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</si>
  <si>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</si>
  <si>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</si>
  <si>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</si>
  <si>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</si>
  <si>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</si>
  <si>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</si>
  <si>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</si>
  <si>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</si>
  <si>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</si>
  <si>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</si>
  <si>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</si>
  <si>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</si>
  <si>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</si>
  <si>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</si>
  <si>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</si>
  <si>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</si>
  <si>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</si>
  <si>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</si>
  <si>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</si>
  <si>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</si>
  <si>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</si>
  <si>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</si>
  <si>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</si>
  <si>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</si>
  <si>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</si>
  <si>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</si>
  <si>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</si>
  <si>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</si>
  <si>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</si>
  <si>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</si>
  <si>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</si>
  <si>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</si>
  <si>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</si>
  <si>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</si>
  <si>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</si>
  <si>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</si>
  <si>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</si>
  <si>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</si>
  <si>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</si>
  <si>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</si>
  <si>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</si>
  <si>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</si>
  <si>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</si>
  <si>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</si>
  <si>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</si>
  <si>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</si>
  <si>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</si>
  <si>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</si>
  <si>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</si>
  <si>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</si>
  <si>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</si>
  <si>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</si>
  <si>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</si>
  <si>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</si>
  <si>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</si>
  <si>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</si>
  <si>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</si>
  <si>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</si>
  <si>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</si>
  <si>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</si>
  <si>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</si>
  <si>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</si>
  <si>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</si>
  <si>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</si>
  <si>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</si>
  <si>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</si>
  <si>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</si>
  <si>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</si>
  <si>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</si>
  <si>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</si>
  <si>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</si>
  <si>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</si>
  <si>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</si>
  <si>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</si>
  <si>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</si>
  <si>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</si>
  <si>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</si>
  <si>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</si>
  <si>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</si>
  <si>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</si>
  <si>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</si>
  <si>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</si>
  <si>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</si>
  <si>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</si>
  <si>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</si>
  <si>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</si>
  <si>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</si>
  <si>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</si>
  <si>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</si>
  <si>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</si>
  <si>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</si>
  <si>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</si>
  <si>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</si>
  <si>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</si>
  <si>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</si>
  <si>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</si>
  <si>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</si>
  <si>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</si>
  <si>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</si>
  <si>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</si>
  <si>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</si>
  <si>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</si>
  <si>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</si>
  <si>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</si>
  <si>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</si>
  <si>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</si>
  <si>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</si>
  <si>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</si>
  <si>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</si>
  <si>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</si>
  <si>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</si>
  <si>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</si>
  <si>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</si>
  <si>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</si>
  <si>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</si>
  <si>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</si>
  <si>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</si>
  <si>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</si>
  <si>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</si>
  <si>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</si>
  <si>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</si>
  <si>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</si>
  <si>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</si>
  <si>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</si>
  <si>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</si>
  <si>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</si>
  <si>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</si>
  <si>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</si>
  <si>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</si>
  <si>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</si>
  <si>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</si>
  <si>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</si>
  <si>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</si>
  <si>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</si>
  <si>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</si>
  <si>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</si>
  <si>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</si>
  <si>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</si>
  <si>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</si>
  <si>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</si>
  <si>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</si>
  <si>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</si>
  <si>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</si>
  <si>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</si>
  <si>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</si>
  <si>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</si>
  <si>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</si>
  <si>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</si>
  <si>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</si>
  <si>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</si>
  <si>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</si>
  <si>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</si>
  <si>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</si>
  <si>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</si>
  <si>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</si>
  <si>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</si>
  <si>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</si>
  <si>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</si>
  <si>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</si>
  <si>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</si>
  <si>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</si>
  <si>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</si>
  <si>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</si>
  <si>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</si>
  <si>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</si>
  <si>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</si>
  <si>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</si>
  <si>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</si>
  <si>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</si>
  <si>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</si>
  <si>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</si>
  <si>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</si>
  <si>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</si>
  <si>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</si>
  <si>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</si>
  <si>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</si>
  <si>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</si>
  <si>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</si>
  <si>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</si>
  <si>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</si>
  <si>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</si>
  <si>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</si>
  <si>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</si>
  <si>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</si>
  <si>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</si>
  <si>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</si>
  <si>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</si>
  <si>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</si>
  <si>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</si>
  <si>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</si>
  <si>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</si>
  <si>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</si>
  <si>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</si>
  <si>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</si>
  <si>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</si>
  <si>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</si>
  <si>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</si>
  <si>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</si>
  <si>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</si>
  <si>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</si>
  <si>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</si>
  <si>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</si>
  <si>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</si>
  <si>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</si>
  <si>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</si>
  <si>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</si>
  <si>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</si>
  <si>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</si>
  <si>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</si>
  <si>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</si>
  <si>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</si>
  <si>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</si>
  <si>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</si>
  <si>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</si>
  <si>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</si>
  <si>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</si>
  <si>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</si>
  <si>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</si>
  <si>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</si>
  <si>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</si>
  <si>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</si>
  <si>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</si>
  <si>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</si>
  <si>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</si>
  <si>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</si>
  <si>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</si>
  <si>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</si>
  <si>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</si>
  <si>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</si>
  <si>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</si>
  <si>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</si>
  <si>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</si>
  <si>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</si>
  <si>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</si>
  <si>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</si>
  <si>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</si>
  <si>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</si>
  <si>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</si>
  <si>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</si>
  <si>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</si>
  <si>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</si>
  <si>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</si>
  <si>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</si>
  <si>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</si>
  <si>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</si>
  <si>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</si>
  <si>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</si>
  <si>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</si>
  <si>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</si>
  <si>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</si>
  <si>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</si>
  <si>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</si>
  <si>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</si>
  <si>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</si>
  <si>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</si>
  <si>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</si>
  <si>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</si>
  <si>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</si>
  <si>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</si>
  <si>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</si>
  <si>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</si>
  <si>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</si>
  <si>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</si>
  <si>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</si>
  <si>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</si>
  <si>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</si>
  <si>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</si>
  <si>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</si>
  <si>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</si>
  <si>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</si>
  <si>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</si>
  <si>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</si>
  <si>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</si>
  <si>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</si>
  <si>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</si>
  <si>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</si>
  <si>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</si>
  <si>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</si>
  <si>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</si>
  <si>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</si>
  <si>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</si>
  <si>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</si>
  <si>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</si>
  <si>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</si>
  <si>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</si>
  <si>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</si>
  <si>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</si>
  <si>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</si>
  <si>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</si>
  <si>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</si>
  <si>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</si>
  <si>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</si>
  <si>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</si>
  <si>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</si>
  <si>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</si>
  <si>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</si>
  <si>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</si>
  <si>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</si>
  <si>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</si>
  <si>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</si>
  <si>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</si>
  <si>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</si>
  <si>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</si>
  <si>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</si>
  <si>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</si>
  <si>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</si>
  <si>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</si>
  <si>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</si>
  <si>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</si>
  <si>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</si>
  <si>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</si>
  <si>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</si>
  <si>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</si>
  <si>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</si>
  <si>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</si>
  <si>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</si>
  <si>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</si>
  <si>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</si>
  <si>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</si>
  <si>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</si>
  <si>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</si>
  <si>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</si>
  <si>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</si>
  <si>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</si>
  <si>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</si>
  <si>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</si>
  <si>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</si>
  <si>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</si>
  <si>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</si>
  <si>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</si>
  <si>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</si>
  <si>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</si>
  <si>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</si>
  <si>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</si>
  <si>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</si>
  <si>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</si>
  <si>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</si>
  <si>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</si>
  <si>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</si>
  <si>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</si>
  <si>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</si>
  <si>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</si>
  <si>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</si>
  <si>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</si>
  <si>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</si>
  <si>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</si>
  <si>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</si>
  <si>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</si>
  <si>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</si>
  <si>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</si>
  <si>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</si>
  <si>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</si>
  <si>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</si>
  <si>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</si>
  <si>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</si>
  <si>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</si>
  <si>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</si>
  <si>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</si>
  <si>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</si>
  <si>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</si>
  <si>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</si>
  <si>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</si>
  <si>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</si>
  <si>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</si>
  <si>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</si>
  <si>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</si>
  <si>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</si>
  <si>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</si>
  <si>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</si>
  <si>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</si>
  <si>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</si>
  <si>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</si>
  <si>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</si>
  <si>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</si>
  <si>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</si>
  <si>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</si>
  <si>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</si>
  <si>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</si>
  <si>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</si>
  <si>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</si>
  <si>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</si>
  <si>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</si>
  <si>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</si>
  <si>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</si>
  <si>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</si>
  <si>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</si>
  <si>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</si>
  <si>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</si>
  <si>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</si>
  <si>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</si>
  <si>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</si>
  <si>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</si>
  <si>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</si>
  <si>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</si>
  <si>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</si>
  <si>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</si>
  <si>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</si>
  <si>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</si>
  <si>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</si>
  <si>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</si>
  <si>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</si>
  <si>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</si>
  <si>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</si>
  <si>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</si>
  <si>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</si>
  <si>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</si>
  <si>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</si>
  <si>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</si>
  <si>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</si>
  <si>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</si>
  <si>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</si>
  <si>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</si>
  <si>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</si>
  <si>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</si>
  <si>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</si>
  <si>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</si>
  <si>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</si>
  <si>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</si>
  <si>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</si>
  <si>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</si>
  <si>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</si>
  <si>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</si>
  <si>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</si>
  <si>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</si>
  <si>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</si>
  <si>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</si>
  <si>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</si>
  <si>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</si>
  <si>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</si>
  <si>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</si>
  <si>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</si>
  <si>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</si>
  <si>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</si>
  <si>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</si>
  <si>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</si>
  <si>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</si>
  <si>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</si>
  <si>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</si>
  <si>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</si>
  <si>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</si>
  <si>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</si>
  <si>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</si>
  <si>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</si>
  <si>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</si>
  <si>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</si>
  <si>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</si>
  <si>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</si>
  <si>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</si>
  <si>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</si>
  <si>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</si>
  <si>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</si>
  <si>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</si>
  <si>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</si>
  <si>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</si>
  <si>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</si>
  <si>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</si>
  <si>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</si>
  <si>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</si>
  <si>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</si>
  <si>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</si>
  <si>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</si>
  <si>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</si>
  <si>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</si>
  <si>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</si>
  <si>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</si>
  <si>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</si>
  <si>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</si>
  <si>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</si>
  <si>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</si>
  <si>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</si>
  <si>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</si>
  <si>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</si>
  <si>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</si>
  <si>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</si>
  <si>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</si>
  <si>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</si>
  <si>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</si>
  <si>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</si>
  <si>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</si>
  <si>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</si>
  <si>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</si>
  <si>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</si>
  <si>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</si>
  <si>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</si>
  <si>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</si>
  <si>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</si>
  <si>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</si>
  <si>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</si>
  <si>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</si>
  <si>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</si>
  <si>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</si>
  <si>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</si>
  <si>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</si>
  <si>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</si>
  <si>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</si>
  <si>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</si>
  <si>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</si>
  <si>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</si>
  <si>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</si>
  <si>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</si>
  <si>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</si>
  <si>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</si>
  <si>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</si>
  <si>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</si>
  <si>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</si>
  <si>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</si>
  <si>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</si>
  <si>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</si>
  <si>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</si>
  <si>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</si>
  <si>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</si>
  <si>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</si>
  <si>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</si>
  <si>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</si>
  <si>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</si>
  <si>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</si>
  <si>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</si>
  <si>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</si>
  <si>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</si>
  <si>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</si>
  <si>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</si>
  <si>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</si>
  <si>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</si>
  <si>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</si>
  <si>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</si>
  <si>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</si>
  <si>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</si>
  <si>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</si>
  <si>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</si>
  <si>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</si>
  <si>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</si>
  <si>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</si>
  <si>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</si>
  <si>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</si>
  <si>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</si>
  <si>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</si>
  <si>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</si>
  <si>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</si>
  <si>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</si>
  <si>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</si>
  <si>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</si>
  <si>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</si>
  <si>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</si>
  <si>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</si>
  <si>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</si>
  <si>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</si>
  <si>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</si>
  <si>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</si>
  <si>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</si>
  <si>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</si>
  <si>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</si>
  <si>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</si>
  <si>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</si>
  <si>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</si>
  <si>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</si>
  <si>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</si>
  <si>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</si>
  <si>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</si>
  <si>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</si>
  <si>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</si>
  <si>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</si>
  <si>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</si>
  <si>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</si>
  <si>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</si>
  <si>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</si>
  <si>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</si>
  <si>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</si>
  <si>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</si>
  <si>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</si>
  <si>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</si>
  <si>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</si>
  <si>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</si>
  <si>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</si>
  <si>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</si>
  <si>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</si>
  <si>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</si>
  <si>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</si>
  <si>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</si>
  <si>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</si>
  <si>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</si>
  <si>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</si>
  <si>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</si>
  <si>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</si>
  <si>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</si>
  <si>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</si>
  <si>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</si>
  <si>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</si>
  <si>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</si>
  <si>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</si>
  <si>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</si>
  <si>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</si>
  <si>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</si>
  <si>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</si>
  <si>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</si>
  <si>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</si>
  <si>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</si>
  <si>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</si>
  <si>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</si>
  <si>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</si>
  <si>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</si>
  <si>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</si>
  <si>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</si>
  <si>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</si>
  <si>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</si>
  <si>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</si>
  <si>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</si>
  <si>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</si>
  <si>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</si>
  <si>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</si>
  <si>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</si>
  <si>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</si>
  <si>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</si>
  <si>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</si>
  <si>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</si>
  <si>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</si>
  <si>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</si>
  <si>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</si>
  <si>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</si>
  <si>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</si>
  <si>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</si>
  <si>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</si>
  <si>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</si>
  <si>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</si>
  <si>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</si>
  <si>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</si>
  <si>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</si>
  <si>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</si>
  <si>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</si>
  <si>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</si>
  <si>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</si>
  <si>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</si>
  <si>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</si>
  <si>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</si>
  <si>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</si>
  <si>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</si>
  <si>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</si>
  <si>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</si>
  <si>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</si>
  <si>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</si>
  <si>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</si>
  <si>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</si>
  <si>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</si>
  <si>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</si>
  <si>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</si>
  <si>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</si>
  <si>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</si>
  <si>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</si>
  <si>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</si>
  <si>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</si>
  <si>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</si>
  <si>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</si>
  <si>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</si>
  <si>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</si>
  <si>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</si>
  <si>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</si>
  <si>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</si>
  <si>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</si>
  <si>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</si>
  <si>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</si>
  <si>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</si>
  <si>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</si>
  <si>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</si>
  <si>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</si>
  <si>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</si>
  <si>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</si>
  <si>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</si>
  <si>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</si>
  <si>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</si>
  <si>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</si>
  <si>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</si>
  <si>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</si>
  <si>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</si>
  <si>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</si>
  <si>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</si>
  <si>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</si>
  <si>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</si>
  <si>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</si>
  <si>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</si>
  <si>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</si>
  <si>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</si>
  <si>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</si>
  <si>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</si>
  <si>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</si>
  <si>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</si>
  <si>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</si>
  <si>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</si>
  <si>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</si>
  <si>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</si>
  <si>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</si>
  <si>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</si>
  <si>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</si>
  <si>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</si>
  <si>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</si>
  <si>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</si>
  <si>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</si>
  <si>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</si>
  <si>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</si>
  <si>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</si>
  <si>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</si>
  <si>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</si>
  <si>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</si>
  <si>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</si>
  <si>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</si>
  <si>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</si>
  <si>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</si>
  <si>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</si>
  <si>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</si>
  <si>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</si>
  <si>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</si>
  <si>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</si>
  <si>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</si>
  <si>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</si>
  <si>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</si>
  <si>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</si>
  <si>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</si>
  <si>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</si>
  <si>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</si>
  <si>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</si>
  <si>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</si>
  <si>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</si>
  <si>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</si>
  <si>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</si>
  <si>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</si>
  <si>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</si>
  <si>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</si>
  <si>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</si>
  <si>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</si>
  <si>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</si>
  <si>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</si>
  <si>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</si>
  <si>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</si>
  <si>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</si>
  <si>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</si>
  <si>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</si>
  <si>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</si>
  <si>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</si>
  <si>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</si>
  <si>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</si>
  <si>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</si>
  <si>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</si>
  <si>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</si>
  <si>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</si>
  <si>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</si>
  <si>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</si>
  <si>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</si>
  <si>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</si>
  <si>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</si>
  <si>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</si>
  <si>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</si>
  <si>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</si>
  <si>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</si>
  <si>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</si>
  <si>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</si>
  <si>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</si>
  <si>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</si>
  <si>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</si>
  <si>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</si>
  <si>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</si>
  <si>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</si>
  <si>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</si>
  <si>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</si>
  <si>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</si>
  <si>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</si>
  <si>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</si>
  <si>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</si>
  <si>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</si>
  <si>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</si>
  <si>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</si>
  <si>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</si>
  <si>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</si>
  <si>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</si>
  <si>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</si>
  <si>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</si>
  <si>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</si>
  <si>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</si>
  <si>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</si>
  <si>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</si>
  <si>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</si>
  <si>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</si>
  <si>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</si>
  <si>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</si>
  <si>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</si>
  <si>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</si>
  <si>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</si>
  <si>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</si>
  <si>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</si>
  <si>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</si>
  <si>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</si>
  <si>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</si>
  <si>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</si>
  <si>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</si>
  <si>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</si>
  <si>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</si>
  <si>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</si>
  <si>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</si>
  <si>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</si>
  <si>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</si>
  <si>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</si>
  <si>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</si>
  <si>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</si>
  <si>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</si>
  <si>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</si>
  <si>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</si>
  <si>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</si>
  <si>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</si>
  <si>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</si>
  <si>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</si>
  <si>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</si>
  <si>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</si>
  <si>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</si>
  <si>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</si>
  <si>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</si>
  <si>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</si>
  <si>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</si>
  <si>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</si>
  <si>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</si>
  <si>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</si>
  <si>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</si>
  <si>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</si>
  <si>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</si>
  <si>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</si>
  <si>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</si>
  <si>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</si>
  <si>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</si>
  <si>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</si>
  <si>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</si>
  <si>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</si>
  <si>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</si>
  <si>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</si>
  <si>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</si>
  <si>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</si>
  <si>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</si>
  <si>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</si>
  <si>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</si>
  <si>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</si>
  <si>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</si>
  <si>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</si>
  <si>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</si>
  <si>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</si>
  <si>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</si>
  <si>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</si>
  <si>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</si>
  <si>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</si>
  <si>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</si>
  <si>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</si>
  <si>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</si>
  <si>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</si>
  <si>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</si>
  <si>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</si>
  <si>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</si>
  <si>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</si>
  <si>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</si>
  <si>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</si>
  <si>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</si>
  <si>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</si>
  <si>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</si>
  <si>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</si>
  <si>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</si>
  <si>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</si>
  <si>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</si>
  <si>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</si>
  <si>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</si>
  <si>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</si>
  <si>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</si>
  <si>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</si>
  <si>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</si>
  <si>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</si>
  <si>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</si>
  <si>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</si>
  <si>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</si>
  <si>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</si>
  <si>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</si>
  <si>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</si>
  <si>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</si>
  <si>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</si>
  <si>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</si>
  <si>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</si>
  <si>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</si>
  <si>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</si>
  <si>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</si>
  <si>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</si>
  <si>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</si>
  <si>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</si>
  <si>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</si>
  <si>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</si>
  <si>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</si>
  <si>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</si>
  <si>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</si>
  <si>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</si>
  <si>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</si>
  <si>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</si>
  <si>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</si>
  <si>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</si>
  <si>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</si>
  <si>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</si>
  <si>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</si>
  <si>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</si>
  <si>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</si>
  <si>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</si>
  <si>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</si>
  <si>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</si>
  <si>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</si>
  <si>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</si>
  <si>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</si>
  <si>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</si>
  <si>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</si>
  <si>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</si>
  <si>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</si>
  <si>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</si>
  <si>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</si>
  <si>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</si>
  <si>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</si>
  <si>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</si>
  <si>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</si>
  <si>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</si>
  <si>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</si>
  <si>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</si>
  <si>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</si>
  <si>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</si>
  <si>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</si>
  <si>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</si>
  <si>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</si>
  <si>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</si>
  <si>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</si>
  <si>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</si>
  <si>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</si>
  <si>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</si>
  <si>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</si>
  <si>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</si>
  <si>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</si>
  <si>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</si>
  <si>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</si>
  <si>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</si>
  <si>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</si>
  <si>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</si>
  <si>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</si>
  <si>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</si>
  <si>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</si>
  <si>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</si>
  <si>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</si>
  <si>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</si>
  <si>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</si>
  <si>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</si>
  <si>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</si>
  <si>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</si>
  <si>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</si>
  <si>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</si>
  <si>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</si>
  <si>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</si>
  <si>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</si>
  <si>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</si>
  <si>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</si>
  <si>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</si>
  <si>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</si>
  <si>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</si>
  <si>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</si>
  <si>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</si>
  <si>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</si>
  <si>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</si>
  <si>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</si>
  <si>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</si>
  <si>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</si>
  <si>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</si>
  <si>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</si>
  <si>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</si>
  <si>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</si>
  <si>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</si>
  <si>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</si>
  <si>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</si>
  <si>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</si>
  <si>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</si>
  <si>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</si>
  <si>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</si>
  <si>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</si>
  <si>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</si>
  <si>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</si>
  <si>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</si>
  <si>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</si>
  <si>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</si>
  <si>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</si>
  <si>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</si>
  <si>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</si>
  <si>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</si>
  <si>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</si>
  <si>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</si>
  <si>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</si>
  <si>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</si>
  <si>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</si>
  <si>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</si>
  <si>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</si>
  <si>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</si>
  <si>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</si>
  <si>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</si>
  <si>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</si>
  <si>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</si>
  <si>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</si>
  <si>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</si>
  <si>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</si>
  <si>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</si>
  <si>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</si>
  <si>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</si>
  <si>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</si>
  <si>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</si>
  <si>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</si>
  <si>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</si>
  <si>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</si>
  <si>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</si>
  <si>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</si>
  <si>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</si>
  <si>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</si>
  <si>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</si>
  <si>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</si>
  <si>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</si>
  <si>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</si>
  <si>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</si>
  <si>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</si>
  <si>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</si>
  <si>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</si>
  <si>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</si>
  <si>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</si>
  <si>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</si>
  <si>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</si>
  <si>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</si>
  <si>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</si>
  <si>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</si>
  <si>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</si>
  <si>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</si>
  <si>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</si>
  <si>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</si>
  <si>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</si>
  <si>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</si>
  <si>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</si>
  <si>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</si>
  <si>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</si>
  <si>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</si>
  <si>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</si>
  <si>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</si>
  <si>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</si>
  <si>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</si>
  <si>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</si>
  <si>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</si>
  <si>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</si>
  <si>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</si>
  <si>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</si>
  <si>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</si>
  <si>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</si>
  <si>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</si>
  <si>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</si>
  <si>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</si>
  <si>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</si>
  <si>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</si>
  <si>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</si>
  <si>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</si>
  <si>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</si>
  <si>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</si>
  <si>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</si>
  <si>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</si>
  <si>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</si>
  <si>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</si>
  <si>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</si>
  <si>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</si>
  <si>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</si>
  <si>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</si>
  <si>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</si>
  <si>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</si>
  <si>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</si>
  <si>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</si>
  <si>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</si>
  <si>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</si>
  <si>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</si>
  <si>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</si>
  <si>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</si>
  <si>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</si>
  <si>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</si>
  <si>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</si>
  <si>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</si>
  <si>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</si>
  <si>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</si>
  <si>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</si>
  <si>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</si>
  <si>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</si>
  <si>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</si>
  <si>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</si>
  <si>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</si>
  <si>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</si>
  <si>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</si>
  <si>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</si>
  <si>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</si>
  <si>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</si>
  <si>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</si>
  <si>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</si>
  <si>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</si>
  <si>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</si>
  <si>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</si>
  <si>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</si>
  <si>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</si>
  <si>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</si>
  <si>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</si>
  <si>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</si>
  <si>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</si>
  <si>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</si>
  <si>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</si>
  <si>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</si>
  <si>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</si>
  <si>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</si>
  <si>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</si>
  <si>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</si>
  <si>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</si>
  <si>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</si>
  <si>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</si>
  <si>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</si>
  <si>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</si>
  <si>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</si>
  <si>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</si>
  <si>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</si>
  <si>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</si>
  <si>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</si>
  <si>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</si>
  <si>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</si>
  <si>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</si>
  <si>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</si>
  <si>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</si>
  <si>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</si>
  <si>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</si>
  <si>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</si>
  <si>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</si>
  <si>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</si>
  <si>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</si>
  <si>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</si>
  <si>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</si>
  <si>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</si>
  <si>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</si>
  <si>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</si>
  <si>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</si>
  <si>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</si>
  <si>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</si>
  <si>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</si>
  <si>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</si>
  <si>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</si>
  <si>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</si>
  <si>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</si>
  <si>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</si>
  <si>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</si>
  <si>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</si>
  <si>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</si>
  <si>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</si>
  <si>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</si>
  <si>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</si>
  <si>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</si>
  <si>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</si>
  <si>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</si>
  <si>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</si>
  <si>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</si>
  <si>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</si>
  <si>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</si>
  <si>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</si>
  <si>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</si>
  <si>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</si>
  <si>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</si>
  <si>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</si>
  <si>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</si>
  <si>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</si>
  <si>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</si>
  <si>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</si>
  <si>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</si>
  <si>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</si>
  <si>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</si>
  <si>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</si>
  <si>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</si>
  <si>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</si>
  <si>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</si>
  <si>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</si>
  <si>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</si>
  <si>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</si>
  <si>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</si>
  <si>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</si>
  <si>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</si>
  <si>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</si>
  <si>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</si>
  <si>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</si>
  <si>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</si>
  <si>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</si>
  <si>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</si>
  <si>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</si>
  <si>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</si>
  <si>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</si>
  <si>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</si>
  <si>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</si>
  <si>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</si>
  <si>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</si>
  <si>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</si>
  <si>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</si>
  <si>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</si>
  <si>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</si>
  <si>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</si>
  <si>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</si>
  <si>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</si>
  <si>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</si>
  <si>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</si>
  <si>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</si>
  <si>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</si>
  <si>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</si>
  <si>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</si>
  <si>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</si>
  <si>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</si>
  <si>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</si>
  <si>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</si>
  <si>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</si>
  <si>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</si>
  <si>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</si>
  <si>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</si>
  <si>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</si>
  <si>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</si>
  <si>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</si>
  <si>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</si>
  <si>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</si>
  <si>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</si>
  <si>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</si>
  <si>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</si>
  <si>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</si>
  <si>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</si>
  <si>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</si>
  <si>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</si>
  <si>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</si>
  <si>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</si>
  <si>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</si>
  <si>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</si>
  <si>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</si>
  <si>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</si>
  <si>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</si>
  <si>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</si>
  <si>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</si>
  <si>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</si>
  <si>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</si>
  <si>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</si>
  <si>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</si>
  <si>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</si>
  <si>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</si>
  <si>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</si>
  <si>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</si>
  <si>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</si>
  <si>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</si>
  <si>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</si>
  <si>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</si>
  <si>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</si>
  <si>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</si>
  <si>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</si>
  <si>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</si>
  <si>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</si>
  <si>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</si>
  <si>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</si>
  <si>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</si>
  <si>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</si>
  <si>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</si>
  <si>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</si>
  <si>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</si>
  <si>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</si>
  <si>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</si>
  <si>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</si>
  <si>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</si>
  <si>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</si>
  <si>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</si>
  <si>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</si>
  <si>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</si>
  <si>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</si>
  <si>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</si>
  <si>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</si>
  <si>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</si>
  <si>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</si>
  <si>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</si>
  <si>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</si>
  <si>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</si>
  <si>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</si>
  <si>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</si>
  <si>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</si>
  <si>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</si>
  <si>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</si>
  <si>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</si>
  <si>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</si>
  <si>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</si>
  <si>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</si>
  <si>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</si>
  <si>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</si>
  <si>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</si>
  <si>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</si>
  <si>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</si>
  <si>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</si>
  <si>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</si>
  <si>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</si>
  <si>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</si>
  <si>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</si>
  <si>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</si>
  <si>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</si>
  <si>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</si>
  <si>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</si>
  <si>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</si>
  <si>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</si>
  <si>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</si>
  <si>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</si>
  <si>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</si>
  <si>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</si>
  <si>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</si>
  <si>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</si>
  <si>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</si>
  <si>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</si>
  <si>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</si>
  <si>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</si>
  <si>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</si>
  <si>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</si>
  <si>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</si>
  <si>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</si>
  <si>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</si>
  <si>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</si>
  <si>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</si>
  <si>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</si>
  <si>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</si>
  <si>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</si>
  <si>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</si>
  <si>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</si>
  <si>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</si>
  <si>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</si>
  <si>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</si>
  <si>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</si>
  <si>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</si>
  <si>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</si>
  <si>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</si>
  <si>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</si>
  <si>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</si>
  <si>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</si>
  <si>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</si>
  <si>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</si>
  <si>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</si>
  <si>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</si>
  <si>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</si>
  <si>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</si>
  <si>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</si>
  <si>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</si>
  <si>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</si>
  <si>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</si>
  <si>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</si>
  <si>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</si>
  <si>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</si>
  <si>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</si>
  <si>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</si>
  <si>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</si>
  <si>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</si>
  <si>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</si>
  <si>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</si>
  <si>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</si>
  <si>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</si>
  <si>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</si>
  <si>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</si>
  <si>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</si>
  <si>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</si>
  <si>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</si>
  <si>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</si>
  <si>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</si>
  <si>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</si>
  <si>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</si>
  <si>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</si>
  <si>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</si>
  <si>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</si>
  <si>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</si>
  <si>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</si>
  <si>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</si>
  <si>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</si>
  <si>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</si>
  <si>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</si>
  <si>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</si>
  <si>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</si>
  <si>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</si>
  <si>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</si>
  <si>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</si>
  <si>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</si>
  <si>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</si>
  <si>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</si>
  <si>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</si>
  <si>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</si>
  <si>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</si>
  <si>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</si>
  <si>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</si>
  <si>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</si>
  <si>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</si>
  <si>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</si>
  <si>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</si>
  <si>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</si>
  <si>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</si>
  <si>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</si>
  <si>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</si>
  <si>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</si>
  <si>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</si>
  <si>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</si>
  <si>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</si>
  <si>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</si>
  <si>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</si>
  <si>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</si>
  <si>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</si>
  <si>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</si>
  <si>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</si>
  <si>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</si>
  <si>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</si>
  <si>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</si>
  <si>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</si>
  <si>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</si>
  <si>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</si>
  <si>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</si>
  <si>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</si>
  <si>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</si>
  <si>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</si>
  <si>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</si>
  <si>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</si>
  <si>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</si>
  <si>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</si>
  <si>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</si>
  <si>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</si>
  <si>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</si>
  <si>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</si>
  <si>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</si>
  <si>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</si>
  <si>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</si>
  <si>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</si>
  <si>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</si>
  <si>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</si>
  <si>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</si>
  <si>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</si>
  <si>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</si>
  <si>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</si>
  <si>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</si>
  <si>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</si>
  <si>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</si>
  <si>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</si>
  <si>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</si>
  <si>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</si>
  <si>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</si>
  <si>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</si>
  <si>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</si>
  <si>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</si>
  <si>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</si>
  <si>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</si>
  <si>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</si>
  <si>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</si>
  <si>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</si>
  <si>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</si>
  <si>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</si>
  <si>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</si>
  <si>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</si>
  <si>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</si>
  <si>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</si>
  <si>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</si>
  <si>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</si>
  <si>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</si>
  <si>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</si>
  <si>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</si>
  <si>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</si>
  <si>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</si>
  <si>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</si>
  <si>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</si>
  <si>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</si>
  <si>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</si>
  <si>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</si>
  <si>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</si>
  <si>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</si>
  <si>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</si>
  <si>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</si>
  <si>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</si>
  <si>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</si>
  <si>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</si>
  <si>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</si>
  <si>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</si>
  <si>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</si>
  <si>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</si>
  <si>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</si>
  <si>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</si>
  <si>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</si>
  <si>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</si>
  <si>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</si>
  <si>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</si>
  <si>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</si>
  <si>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</si>
  <si>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</si>
  <si>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</si>
  <si>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</si>
  <si>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</si>
  <si>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</si>
  <si>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</si>
  <si>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</si>
  <si>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</si>
  <si>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</si>
  <si>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</si>
  <si>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</si>
  <si>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</si>
  <si>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</si>
  <si>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</si>
  <si>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</si>
  <si>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</si>
  <si>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</si>
  <si>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</si>
  <si>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</si>
  <si>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</si>
  <si>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</si>
  <si>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</si>
  <si>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</si>
  <si>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</si>
  <si>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</si>
  <si>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</si>
  <si>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</si>
  <si>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</si>
  <si>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</si>
  <si>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</si>
  <si>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</si>
  <si>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</si>
  <si>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</si>
  <si>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</si>
  <si>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</si>
  <si>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</si>
  <si>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</si>
  <si>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</si>
  <si>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</si>
  <si>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</si>
  <si>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</si>
  <si>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</si>
  <si>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</si>
  <si>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</si>
  <si>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</si>
  <si>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</si>
  <si>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</si>
  <si>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</si>
  <si>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</si>
  <si>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</si>
  <si>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</si>
  <si>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</si>
  <si>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</si>
  <si>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</si>
  <si>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</si>
  <si>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</si>
  <si>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</si>
  <si>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</si>
  <si>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</si>
  <si>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</si>
  <si>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</si>
  <si>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</si>
  <si>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</si>
  <si>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</si>
  <si>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</si>
  <si>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</si>
  <si>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</si>
  <si>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</si>
  <si>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</si>
  <si>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</si>
  <si>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</si>
  <si>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</si>
  <si>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</si>
  <si>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</si>
  <si>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</si>
  <si>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</si>
  <si>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</si>
  <si>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</si>
  <si>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</si>
  <si>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</si>
  <si>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</si>
  <si>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</si>
  <si>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</si>
  <si>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</si>
  <si>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</si>
  <si>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</si>
  <si>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</si>
  <si>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</si>
  <si>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</si>
  <si>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</si>
  <si>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</si>
  <si>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</si>
  <si>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</si>
  <si>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</si>
  <si>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</si>
  <si>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</si>
  <si>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</si>
  <si>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</si>
  <si>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</si>
  <si>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</si>
  <si>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</si>
  <si>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</si>
  <si>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</si>
  <si>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</si>
  <si>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</si>
  <si>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</si>
  <si>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</si>
  <si>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</si>
  <si>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</si>
  <si>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</si>
  <si>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</si>
  <si>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</si>
  <si>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</si>
  <si>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</si>
  <si>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</si>
  <si>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</si>
  <si>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</si>
  <si>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</si>
  <si>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</si>
  <si>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</si>
  <si>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</si>
  <si>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</si>
  <si>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</si>
  <si>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</si>
  <si>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</si>
  <si>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</si>
  <si>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</si>
  <si>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</si>
  <si>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</si>
  <si>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</si>
  <si>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</si>
  <si>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</si>
  <si>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</si>
  <si>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</si>
  <si>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</si>
  <si>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</si>
  <si>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</si>
  <si>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</si>
  <si>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</si>
  <si>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</si>
  <si>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</si>
  <si>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</si>
  <si>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</si>
  <si>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</si>
  <si>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</si>
  <si>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</si>
  <si>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</si>
  <si>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</si>
  <si>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</si>
  <si>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</si>
  <si>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</si>
  <si>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</si>
  <si>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</si>
  <si>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</si>
  <si>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</si>
  <si>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</si>
  <si>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</si>
  <si>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</si>
  <si>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</si>
  <si>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</si>
  <si>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</si>
  <si>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</si>
  <si>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</si>
  <si>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</si>
  <si>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</si>
  <si>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</si>
  <si>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</si>
  <si>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</si>
  <si>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</si>
  <si>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</si>
  <si>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</si>
  <si>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</si>
  <si>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</si>
  <si>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</si>
  <si>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</si>
  <si>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</si>
  <si>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</si>
  <si>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</si>
  <si>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</si>
  <si>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</si>
  <si>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</si>
  <si>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</si>
  <si>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</si>
  <si>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</si>
  <si>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</si>
  <si>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</si>
  <si>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</si>
  <si>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</si>
  <si>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</si>
  <si>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</si>
  <si>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</si>
  <si>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</si>
  <si>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</si>
  <si>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</si>
  <si>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</si>
  <si>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</si>
  <si>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</si>
  <si>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</si>
  <si>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</si>
  <si>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</si>
  <si>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</si>
  <si>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</si>
  <si>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</si>
  <si>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</si>
  <si>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</si>
  <si>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</si>
  <si>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</si>
  <si>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</si>
  <si>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</si>
  <si>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</si>
  <si>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</si>
  <si>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</si>
  <si>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</si>
  <si>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</si>
  <si>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</si>
  <si>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</si>
  <si>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</si>
  <si>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</si>
  <si>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</si>
  <si>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</si>
  <si>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</si>
  <si>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</si>
  <si>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</si>
  <si>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</si>
  <si>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</si>
  <si>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</si>
  <si>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</si>
  <si>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</si>
  <si>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</si>
  <si>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</si>
  <si>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</si>
  <si>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</si>
  <si>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</si>
  <si>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</si>
  <si>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</si>
  <si>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</si>
  <si>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</si>
  <si>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</si>
  <si>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</si>
  <si>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</si>
  <si>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</si>
  <si>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</si>
  <si>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</si>
  <si>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</si>
  <si>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</si>
  <si>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</si>
  <si>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</si>
  <si>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</si>
  <si>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</si>
  <si>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</si>
  <si>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</si>
  <si>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</si>
  <si>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</si>
  <si>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</si>
  <si>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</si>
  <si>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</si>
  <si>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</si>
  <si>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</si>
  <si>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</si>
  <si>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</si>
  <si>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</si>
  <si>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</si>
  <si>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</si>
  <si>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</si>
  <si>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</si>
  <si>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</si>
  <si>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</si>
  <si>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</si>
  <si>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</si>
  <si>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</si>
  <si>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</si>
  <si>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</si>
  <si>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</si>
  <si>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</si>
  <si>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</si>
  <si>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</si>
  <si>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</si>
  <si>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</si>
  <si>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</si>
  <si>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</si>
  <si>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</si>
  <si>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</si>
  <si>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</si>
  <si>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</si>
  <si>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</si>
  <si>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</si>
  <si>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</si>
  <si>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</si>
  <si>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</si>
  <si>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</si>
  <si>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</si>
  <si>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</si>
  <si>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</si>
  <si>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</si>
  <si>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</si>
  <si>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</si>
  <si>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</si>
  <si>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</si>
  <si>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</si>
  <si>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</si>
  <si>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</si>
  <si>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</si>
  <si>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</si>
  <si>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</si>
  <si>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</si>
  <si>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</si>
  <si>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</si>
  <si>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</si>
  <si>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</si>
  <si>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</si>
  <si>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</si>
  <si>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</si>
  <si>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</si>
  <si>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</si>
  <si>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</si>
  <si>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</si>
  <si>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</si>
  <si>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</si>
  <si>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</si>
  <si>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</si>
  <si>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</si>
  <si>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</si>
  <si>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</si>
  <si>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</si>
  <si>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</si>
  <si>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</si>
  <si>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</si>
  <si>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</si>
  <si>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</si>
  <si>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</si>
  <si>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</si>
  <si>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</si>
  <si>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</si>
  <si>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</si>
  <si>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</si>
  <si>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</si>
  <si>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</si>
  <si>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</si>
  <si>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</si>
  <si>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</si>
  <si>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</si>
  <si>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</si>
  <si>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</si>
  <si>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</si>
  <si>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</si>
  <si>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</si>
  <si>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</si>
  <si>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</si>
  <si>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</si>
  <si>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</si>
  <si>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</si>
  <si>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</si>
  <si>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</si>
  <si>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</si>
  <si>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</si>
  <si>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</si>
  <si>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</si>
  <si>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</si>
  <si>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</si>
  <si>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</si>
  <si>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</si>
  <si>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</si>
  <si>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</si>
  <si>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</si>
  <si>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</si>
  <si>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</si>
  <si>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</si>
  <si>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</si>
  <si>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</si>
  <si>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</si>
  <si>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</si>
  <si>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</si>
  <si>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</si>
  <si>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</si>
  <si>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</si>
  <si>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</si>
  <si>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</si>
  <si>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</si>
  <si>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</si>
  <si>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</si>
  <si>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</si>
  <si>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</si>
  <si>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</si>
  <si>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</si>
  <si>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</si>
  <si>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</si>
  <si>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</si>
  <si>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</si>
  <si>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</si>
  <si>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</si>
  <si>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</si>
  <si>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</si>
  <si>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</si>
  <si>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</si>
  <si>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</si>
  <si>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</si>
  <si>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</si>
  <si>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</si>
  <si>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</si>
  <si>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</si>
  <si>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</si>
  <si>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</si>
  <si>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</si>
  <si>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</si>
  <si>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</si>
  <si>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</si>
  <si>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</si>
  <si>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</si>
  <si>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</si>
  <si>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</si>
  <si>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</si>
  <si>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</si>
  <si>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</si>
  <si>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</si>
  <si>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</si>
  <si>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</si>
  <si>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</si>
  <si>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</si>
  <si>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</si>
  <si>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</si>
  <si>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</si>
  <si>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</si>
  <si>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</si>
  <si>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</si>
  <si>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</si>
  <si>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</si>
  <si>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</si>
  <si>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</si>
  <si>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</si>
  <si>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</si>
  <si>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</si>
  <si>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</si>
  <si>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</si>
  <si>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</si>
  <si>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</si>
  <si>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</si>
  <si>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</si>
  <si>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</si>
  <si>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</si>
  <si>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</si>
  <si>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</si>
  <si>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r>
      <t>TA CR Application Form - povinná příloha českého uchazeče mezinárodní výzvy M-ERA.NET 3</t>
    </r>
    <r>
      <rPr>
        <b/>
        <sz val="12"/>
        <color theme="3"/>
        <rFont val="Arial"/>
        <family val="2"/>
        <charset val="238"/>
      </rPr>
      <t xml:space="preserve"> Call 2025</t>
    </r>
  </si>
  <si>
    <t>TACR/345-2/2025</t>
  </si>
  <si>
    <r>
      <t xml:space="preserve">Plánovaný začátek řešení projektu
</t>
    </r>
    <r>
      <rPr>
        <sz val="10"/>
        <color theme="1"/>
        <rFont val="Arial"/>
        <family val="2"/>
        <charset val="238"/>
      </rPr>
      <t>Nejdříve 1. 3. 2026</t>
    </r>
    <r>
      <rPr>
        <b/>
        <sz val="10"/>
        <color theme="1"/>
        <rFont val="Arial"/>
      </rPr>
      <t xml:space="preserve"> </t>
    </r>
  </si>
  <si>
    <t xml:space="preserve"> Verze 2: duben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</si>
</sst>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4">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0" xfId="0" applyFont="1" applyAlignment="1"/>
    <xf numFmtId="0" fontId="89" fillId="0" borderId="138" xfId="0" applyFont="1" applyBorder="1" applyAlignment="1">
      <alignment vertical="center" wrapText="1"/>
    </xf>
    <xf numFmtId="0" fontId="89" fillId="0" borderId="139" xfId="0" applyFont="1" applyBorder="1" applyAlignment="1">
      <alignment vertical="center" wrapText="1"/>
    </xf>
    <xf numFmtId="0" fontId="89" fillId="0" borderId="140" xfId="0" applyFont="1" applyBorder="1" applyAlignment="1">
      <alignment vertical="center" wrapText="1"/>
    </xf>
    <xf numFmtId="0" fontId="89" fillId="0" borderId="141" xfId="0" applyFont="1" applyBorder="1" applyAlignment="1">
      <alignment vertical="center" wrapText="1"/>
    </xf>
    <xf numFmtId="0" fontId="89" fillId="0" borderId="140" xfId="0" applyFont="1" applyBorder="1" applyAlignment="1">
      <alignment wrapText="1"/>
    </xf>
    <xf numFmtId="0" fontId="89" fillId="0" borderId="141" xfId="0" applyFont="1" applyBorder="1" applyAlignment="1">
      <alignment wrapText="1"/>
    </xf>
    <xf numFmtId="0" fontId="90" fillId="0" borderId="141" xfId="0" applyFont="1" applyBorder="1" applyAlignment="1">
      <alignment vertical="center" wrapText="1"/>
    </xf>
    <xf numFmtId="0" fontId="87" fillId="0" borderId="0" xfId="0" applyFont="1" applyAlignment="1"/>
    <xf numFmtId="0" fontId="91"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3" fillId="5" borderId="4" xfId="0" applyFont="1" applyFill="1" applyBorder="1" applyAlignment="1">
      <alignment vertical="top"/>
    </xf>
    <xf numFmtId="0" fontId="0" fillId="0" borderId="0" xfId="0" applyFont="1" applyAlignment="1"/>
    <xf numFmtId="0" fontId="83" fillId="3" borderId="25" xfId="0" applyFont="1" applyFill="1" applyBorder="1" applyAlignment="1">
      <alignment vertical="center"/>
    </xf>
    <xf numFmtId="0" fontId="92" fillId="0" borderId="0" xfId="0" applyFont="1"/>
    <xf numFmtId="0" fontId="87" fillId="6" borderId="8" xfId="0" applyFont="1" applyFill="1" applyBorder="1" applyAlignment="1" applyProtection="1">
      <alignment horizontal="left" vertical="top"/>
      <protection locked="0"/>
    </xf>
    <xf numFmtId="165" fontId="87" fillId="6" borderId="8" xfId="0" applyNumberFormat="1" applyFont="1" applyFill="1" applyBorder="1" applyAlignment="1" applyProtection="1">
      <alignment horizontal="left" vertical="top"/>
      <protection locked="0"/>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75" fillId="6" borderId="22" xfId="0" applyFont="1" applyFill="1" applyBorder="1" applyAlignment="1" applyProtection="1">
      <alignment horizontal="left" vertical="top" wrapText="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82" fillId="5" borderId="1" xfId="0" applyFont="1" applyFill="1" applyBorder="1" applyAlignment="1">
      <alignment horizontal="left" vertical="top" wrapText="1"/>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1" xfId="0" applyFont="1" applyBorder="1"/>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2" fillId="0" borderId="27" xfId="0" applyFont="1" applyBorder="1" applyProtection="1">
      <protection locked="0"/>
    </xf>
    <xf numFmtId="0" fontId="75" fillId="6" borderId="22" xfId="0" applyFont="1" applyFill="1" applyBorder="1" applyAlignment="1" applyProtection="1">
      <alignment horizontal="left" vertical="center"/>
      <protection locked="0"/>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9" fillId="5" borderId="28" xfId="0" applyFont="1" applyFill="1" applyBorder="1" applyAlignment="1">
      <alignment vertical="center"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0" fillId="5" borderId="56" xfId="0" applyFont="1" applyFill="1" applyBorder="1"/>
    <xf numFmtId="0" fontId="2" fillId="0" borderId="57" xfId="0" applyFont="1" applyBorder="1"/>
    <xf numFmtId="0" fontId="3" fillId="5" borderId="28" xfId="0" applyFont="1" applyFill="1" applyBorder="1" applyAlignment="1">
      <alignment horizontal="right" vertical="top" wrapText="1"/>
    </xf>
    <xf numFmtId="0" fontId="17" fillId="0" borderId="0" xfId="0" applyFont="1" applyAlignment="1">
      <alignment horizontal="left" vertical="top" wrapText="1"/>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50" fillId="5" borderId="1" xfId="0" applyFont="1" applyFill="1" applyBorder="1" applyAlignment="1">
      <alignment horizontal="left" vertical="top" wrapText="1"/>
    </xf>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39" fillId="5"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94"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2" fillId="5" borderId="1" xfId="0" applyFont="1" applyFill="1" applyBorder="1" applyAlignment="1">
      <alignment horizontal="left" vertical="top" wrapText="1"/>
    </xf>
    <xf numFmtId="0" fontId="15" fillId="10" borderId="81" xfId="0" applyFont="1" applyFill="1" applyBorder="1" applyAlignment="1">
      <alignment horizontal="center" vertical="center"/>
    </xf>
    <xf numFmtId="0" fontId="2" fillId="0" borderId="82" xfId="0" applyFont="1" applyBorder="1"/>
    <xf numFmtId="0" fontId="46" fillId="15" borderId="84" xfId="0" applyFont="1" applyFill="1" applyBorder="1" applyAlignment="1">
      <alignment horizontal="left" vertical="center"/>
    </xf>
    <xf numFmtId="0" fontId="2" fillId="0" borderId="85" xfId="0" applyFont="1" applyBorder="1"/>
    <xf numFmtId="0" fontId="46" fillId="16" borderId="81" xfId="0" applyFont="1" applyFill="1" applyBorder="1" applyAlignment="1">
      <alignment horizontal="left" vertical="center"/>
    </xf>
    <xf numFmtId="0" fontId="46" fillId="15" borderId="81" xfId="0" applyFont="1" applyFill="1" applyBorder="1" applyAlignment="1">
      <alignment horizontal="left" vertical="center"/>
    </xf>
    <xf numFmtId="0" fontId="48"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51" fillId="11" borderId="104" xfId="0" applyFont="1" applyFill="1" applyBorder="1" applyAlignment="1">
      <alignment horizontal="left" vertical="center"/>
    </xf>
    <xf numFmtId="0" fontId="2" fillId="0" borderId="105" xfId="0" applyFont="1" applyBorder="1"/>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2" fillId="0" borderId="108" xfId="0" applyFont="1" applyBorder="1"/>
    <xf numFmtId="0" fontId="52" fillId="5" borderId="10" xfId="0" applyFont="1" applyFill="1" applyBorder="1" applyAlignment="1">
      <alignment horizontal="left" vertical="top" wrapText="1"/>
    </xf>
    <xf numFmtId="0" fontId="46" fillId="15" borderId="84" xfId="0" applyFont="1" applyFill="1" applyBorder="1" applyAlignment="1">
      <alignment horizontal="left" vertical="center" wrapText="1"/>
    </xf>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9"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12">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52</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999"/>
  <sheetViews>
    <sheetView showGridLines="0" tabSelected="1" zoomScale="80" zoomScaleNormal="80" workbookViewId="0">
      <selection activeCell="F21" sqref="F21"/>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1" t="s">
        <v>1940</v>
      </c>
      <c r="C3" s="396"/>
      <c r="D3" s="397"/>
      <c r="E3" s="2"/>
      <c r="F3" s="1"/>
      <c r="G3" s="1"/>
      <c r="H3" s="1"/>
      <c r="I3" s="1"/>
      <c r="J3" s="1"/>
      <c r="K3" s="1"/>
      <c r="L3" s="1"/>
      <c r="M3" s="1"/>
      <c r="N3" s="1"/>
      <c r="O3" s="1"/>
      <c r="P3" s="1"/>
      <c r="Q3" s="1"/>
      <c r="R3" s="1"/>
      <c r="S3" s="1"/>
      <c r="T3" s="1"/>
      <c r="U3" s="1"/>
      <c r="V3" s="1"/>
      <c r="W3" s="1"/>
      <c r="X3" s="1"/>
      <c r="Y3" s="1"/>
      <c r="Z3" s="1"/>
    </row>
    <row r="4" spans="1:26" ht="15.75" customHeight="1">
      <c r="A4" s="1"/>
      <c r="B4" s="376" t="s">
        <v>1941</v>
      </c>
      <c r="C4" s="1"/>
      <c r="D4" s="1"/>
      <c r="E4" s="1"/>
      <c r="F4" s="1"/>
      <c r="G4" s="1"/>
      <c r="H4" s="1"/>
      <c r="I4" s="1"/>
      <c r="J4" s="1"/>
      <c r="K4" s="1"/>
      <c r="L4" s="1"/>
      <c r="M4" s="1"/>
      <c r="N4" s="1"/>
      <c r="O4" s="1"/>
      <c r="P4" s="1"/>
      <c r="Q4" s="1"/>
      <c r="R4" s="1"/>
      <c r="S4" s="1"/>
      <c r="T4" s="1"/>
      <c r="U4" s="1"/>
      <c r="V4" s="1"/>
      <c r="W4" s="1"/>
      <c r="X4" s="1"/>
      <c r="Y4" s="1"/>
      <c r="Z4" s="1"/>
    </row>
    <row r="5" spans="1:26" ht="21.75" customHeight="1">
      <c r="A5" s="1"/>
      <c r="B5" s="402" t="s">
        <v>0</v>
      </c>
      <c r="C5" s="403"/>
      <c r="D5" s="403"/>
      <c r="E5" s="404"/>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5" t="s">
        <v>4</v>
      </c>
      <c r="C14" s="18"/>
      <c r="D14" s="407"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8"/>
      <c r="F14" s="10"/>
      <c r="G14" s="7"/>
      <c r="H14" s="1"/>
      <c r="I14" s="1"/>
      <c r="J14" s="1"/>
      <c r="K14" s="1"/>
      <c r="L14" s="1"/>
      <c r="M14" s="1"/>
      <c r="N14" s="1"/>
      <c r="O14" s="1"/>
      <c r="P14" s="1"/>
      <c r="Q14" s="1"/>
      <c r="R14" s="1"/>
      <c r="S14" s="1"/>
      <c r="T14" s="1"/>
      <c r="U14" s="1"/>
      <c r="V14" s="1"/>
      <c r="W14" s="1"/>
      <c r="X14" s="1"/>
      <c r="Y14" s="1"/>
      <c r="Z14" s="1"/>
    </row>
    <row r="15" spans="1:26" ht="12.75">
      <c r="A15" s="1"/>
      <c r="B15" s="406"/>
      <c r="C15" s="14"/>
      <c r="D15" s="409"/>
      <c r="E15" s="410"/>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5" t="s">
        <v>5</v>
      </c>
      <c r="C17" s="14"/>
      <c r="D17" s="407" t="s">
        <v>6</v>
      </c>
      <c r="E17" s="408"/>
      <c r="F17" s="10"/>
      <c r="G17" s="7"/>
      <c r="H17" s="1"/>
      <c r="I17" s="1"/>
      <c r="J17" s="1"/>
      <c r="K17" s="1"/>
      <c r="L17" s="1"/>
      <c r="M17" s="1"/>
      <c r="N17" s="1"/>
      <c r="O17" s="1"/>
      <c r="P17" s="1"/>
      <c r="Q17" s="1"/>
      <c r="R17" s="1"/>
      <c r="S17" s="1"/>
      <c r="T17" s="1"/>
      <c r="U17" s="1"/>
      <c r="V17" s="1"/>
      <c r="W17" s="1"/>
      <c r="X17" s="1"/>
      <c r="Y17" s="1"/>
      <c r="Z17" s="1"/>
    </row>
    <row r="18" spans="1:26" ht="36" customHeight="1">
      <c r="A18" s="1"/>
      <c r="B18" s="406"/>
      <c r="C18" s="14"/>
      <c r="D18" s="409"/>
      <c r="E18" s="410"/>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1" t="s">
        <v>7</v>
      </c>
      <c r="C21" s="396"/>
      <c r="D21" s="396"/>
      <c r="E21" s="397"/>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2" t="s">
        <v>8</v>
      </c>
      <c r="C23" s="413"/>
      <c r="D23" s="413"/>
      <c r="E23" s="408"/>
      <c r="F23" s="19"/>
      <c r="G23" s="7"/>
      <c r="H23" s="1"/>
      <c r="I23" s="1"/>
      <c r="J23" s="1"/>
      <c r="K23" s="1"/>
      <c r="L23" s="1"/>
      <c r="M23" s="1"/>
      <c r="N23" s="1"/>
      <c r="O23" s="1"/>
      <c r="P23" s="1"/>
      <c r="Q23" s="1"/>
      <c r="R23" s="1"/>
      <c r="S23" s="1"/>
      <c r="T23" s="1"/>
      <c r="U23" s="1"/>
      <c r="V23" s="1"/>
      <c r="W23" s="1"/>
      <c r="X23" s="1"/>
      <c r="Y23" s="1"/>
      <c r="Z23" s="1"/>
    </row>
    <row r="24" spans="1:26" ht="15.75" customHeight="1">
      <c r="A24" s="1"/>
      <c r="B24" s="409"/>
      <c r="C24" s="414"/>
      <c r="D24" s="414"/>
      <c r="E24" s="410"/>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5" t="s">
        <v>9</v>
      </c>
      <c r="C27" s="413"/>
      <c r="D27" s="413"/>
      <c r="E27" s="408"/>
      <c r="F27" s="10"/>
      <c r="G27" s="7"/>
      <c r="H27" s="1"/>
      <c r="I27" s="1"/>
      <c r="J27" s="1"/>
      <c r="K27" s="1"/>
      <c r="L27" s="1"/>
      <c r="M27" s="1"/>
      <c r="N27" s="1"/>
      <c r="O27" s="1"/>
      <c r="P27" s="1"/>
      <c r="Q27" s="1"/>
      <c r="R27" s="1"/>
      <c r="S27" s="1"/>
      <c r="T27" s="1"/>
      <c r="U27" s="1"/>
      <c r="V27" s="1"/>
      <c r="W27" s="1"/>
      <c r="X27" s="1"/>
      <c r="Y27" s="1"/>
      <c r="Z27" s="1"/>
    </row>
    <row r="28" spans="1:26" ht="15" customHeight="1">
      <c r="A28" s="1"/>
      <c r="B28" s="409"/>
      <c r="C28" s="414"/>
      <c r="D28" s="414"/>
      <c r="E28" s="410"/>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6" t="s">
        <v>10</v>
      </c>
      <c r="C30" s="413"/>
      <c r="D30" s="413"/>
      <c r="E30" s="408"/>
      <c r="F30" s="10"/>
      <c r="G30" s="7"/>
      <c r="H30" s="1"/>
      <c r="I30" s="1"/>
      <c r="J30" s="1"/>
      <c r="K30" s="1"/>
      <c r="L30" s="1"/>
      <c r="M30" s="1"/>
      <c r="N30" s="1"/>
      <c r="O30" s="1"/>
      <c r="P30" s="1"/>
      <c r="Q30" s="1"/>
      <c r="R30" s="1"/>
      <c r="S30" s="1"/>
      <c r="T30" s="1"/>
      <c r="U30" s="1"/>
      <c r="V30" s="1"/>
      <c r="W30" s="1"/>
      <c r="X30" s="1"/>
      <c r="Y30" s="1"/>
      <c r="Z30" s="1"/>
    </row>
    <row r="31" spans="1:26" ht="15" customHeight="1">
      <c r="A31" s="1"/>
      <c r="B31" s="409"/>
      <c r="C31" s="414"/>
      <c r="D31" s="414"/>
      <c r="E31" s="410"/>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7" t="s">
        <v>1327</v>
      </c>
      <c r="C33" s="396"/>
      <c r="D33" s="396"/>
      <c r="E33" s="397"/>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1328</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8" t="s">
        <v>13</v>
      </c>
      <c r="C42" s="396"/>
      <c r="D42" s="396"/>
      <c r="E42" s="397"/>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21" customHeight="1">
      <c r="A44" s="1"/>
      <c r="B44" s="395" t="s">
        <v>14</v>
      </c>
      <c r="C44" s="396"/>
      <c r="D44" s="396"/>
      <c r="E44" s="397"/>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15" customHeight="1">
      <c r="A46" s="27"/>
      <c r="B46" s="10"/>
      <c r="C46" s="10"/>
      <c r="D46" s="10"/>
      <c r="E46" s="10"/>
      <c r="F46" s="27"/>
      <c r="G46" s="27"/>
      <c r="H46" s="27"/>
      <c r="I46" s="27"/>
      <c r="J46" s="27"/>
      <c r="K46" s="27"/>
      <c r="L46" s="27"/>
      <c r="M46" s="27"/>
      <c r="N46" s="27"/>
      <c r="O46" s="27"/>
      <c r="P46" s="27"/>
      <c r="Q46" s="27"/>
      <c r="R46" s="27"/>
      <c r="S46" s="27"/>
      <c r="T46" s="27"/>
      <c r="U46" s="27"/>
      <c r="V46" s="27"/>
      <c r="W46" s="27"/>
      <c r="X46" s="27"/>
      <c r="Y46" s="27"/>
      <c r="Z46" s="27"/>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1"/>
      <c r="B48" s="23"/>
      <c r="C48" s="23"/>
      <c r="D48" s="30"/>
      <c r="E48" s="30"/>
      <c r="F48" s="27"/>
      <c r="G48" s="1"/>
      <c r="H48" s="1"/>
      <c r="I48" s="1"/>
      <c r="J48" s="1"/>
      <c r="K48" s="1"/>
      <c r="L48" s="1"/>
      <c r="M48" s="1"/>
      <c r="N48" s="1"/>
      <c r="O48" s="1"/>
      <c r="P48" s="1"/>
      <c r="Q48" s="1"/>
      <c r="R48" s="1"/>
      <c r="S48" s="1"/>
      <c r="T48" s="1"/>
      <c r="U48" s="1"/>
      <c r="V48" s="1"/>
      <c r="W48" s="1"/>
      <c r="X48" s="1"/>
      <c r="Y48" s="1"/>
      <c r="Z48" s="1"/>
    </row>
    <row r="49" spans="1:26" ht="15" customHeight="1">
      <c r="A49" s="1"/>
      <c r="B49" s="31" t="s">
        <v>15</v>
      </c>
      <c r="C49" s="32"/>
      <c r="D49" s="32"/>
      <c r="E49" s="345" t="s">
        <v>1943</v>
      </c>
      <c r="F49" s="27"/>
      <c r="G49" s="1"/>
      <c r="H49" s="1"/>
      <c r="I49" s="1"/>
      <c r="J49" s="1"/>
      <c r="K49" s="1"/>
      <c r="L49" s="1"/>
      <c r="M49" s="1"/>
      <c r="N49" s="1"/>
      <c r="O49" s="1"/>
      <c r="P49" s="1"/>
      <c r="Q49" s="1"/>
      <c r="R49" s="1"/>
      <c r="S49" s="1"/>
      <c r="T49" s="1"/>
      <c r="U49" s="1"/>
      <c r="V49" s="1"/>
      <c r="W49" s="1"/>
      <c r="X49" s="1"/>
      <c r="Y49" s="1"/>
      <c r="Z49" s="1"/>
    </row>
    <row r="50" spans="1:26" ht="15" customHeight="1">
      <c r="A50" s="1"/>
      <c r="B50" s="27"/>
      <c r="C50" s="27"/>
      <c r="D50" s="27"/>
      <c r="E50" s="27"/>
      <c r="F50" s="27"/>
      <c r="G50" s="1"/>
      <c r="H50" s="1"/>
      <c r="I50" s="1"/>
      <c r="J50" s="1"/>
      <c r="K50" s="1"/>
      <c r="L50" s="1"/>
      <c r="M50" s="1"/>
      <c r="N50" s="1"/>
      <c r="O50" s="1"/>
      <c r="P50" s="1"/>
      <c r="Q50" s="1"/>
      <c r="R50" s="1"/>
      <c r="S50" s="1"/>
      <c r="T50" s="1"/>
      <c r="U50" s="1"/>
      <c r="V50" s="1"/>
      <c r="W50" s="1"/>
      <c r="X50" s="1"/>
      <c r="Y50" s="1"/>
      <c r="Z50" s="1"/>
    </row>
    <row r="51" spans="1:26" ht="15" customHeight="1">
      <c r="A51" s="1"/>
      <c r="B51" s="398"/>
      <c r="C51" s="399"/>
      <c r="D51" s="399"/>
      <c r="E51" s="400"/>
      <c r="F51" s="27"/>
      <c r="G51" s="1"/>
      <c r="H51" s="1"/>
      <c r="I51" s="1"/>
      <c r="J51" s="1"/>
      <c r="K51" s="1"/>
      <c r="L51" s="1"/>
      <c r="M51" s="1"/>
      <c r="N51" s="1"/>
      <c r="O51" s="1"/>
      <c r="P51" s="1"/>
      <c r="Q51" s="1"/>
      <c r="R51" s="1"/>
      <c r="S51" s="1"/>
      <c r="T51" s="1"/>
      <c r="U51" s="1"/>
      <c r="V51" s="1"/>
      <c r="W51" s="1"/>
      <c r="X51" s="1"/>
      <c r="Y51" s="1"/>
      <c r="Z51" s="1"/>
    </row>
    <row r="52" spans="1:26" ht="15" customHeight="1">
      <c r="A52" s="1"/>
      <c r="B52" s="10"/>
      <c r="C52" s="10"/>
      <c r="D52" s="20"/>
      <c r="E52" s="20"/>
      <c r="F52" s="10"/>
      <c r="G52" s="22"/>
      <c r="H52" s="33"/>
      <c r="I52" s="22"/>
      <c r="J52" s="22"/>
      <c r="K52" s="33"/>
      <c r="L52" s="22"/>
      <c r="M52" s="22"/>
      <c r="N52" s="33"/>
      <c r="O52" s="22"/>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27"/>
      <c r="C54" s="27"/>
      <c r="D54" s="27"/>
      <c r="E54" s="27"/>
      <c r="F54" s="27"/>
      <c r="G54" s="1"/>
      <c r="H54" s="1"/>
      <c r="I54" s="1"/>
      <c r="J54" s="1"/>
      <c r="K54" s="1"/>
      <c r="L54" s="1"/>
      <c r="M54" s="1"/>
      <c r="N54" s="1"/>
      <c r="O54" s="1"/>
      <c r="P54" s="1"/>
      <c r="Q54" s="1"/>
      <c r="R54" s="1"/>
      <c r="S54" s="1"/>
      <c r="T54" s="1"/>
      <c r="U54" s="1"/>
      <c r="V54" s="1"/>
      <c r="W54" s="1"/>
      <c r="X54" s="1"/>
      <c r="Y54" s="1"/>
      <c r="Z54" s="1"/>
    </row>
    <row r="55" spans="1:26" ht="15" customHeight="1">
      <c r="A55" s="1"/>
      <c r="B55" s="27"/>
      <c r="C55" s="27"/>
      <c r="D55" s="27"/>
      <c r="E55" s="34"/>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E+DDE0ftyKZF86cGu1YdzfXoVjfuk9uwC4FDX3Govezjg+633Ddv343Lm6Xsij8J23VOKtMGnvFzpQYVQ2OA5w==" saltValue="x34V1jOi3iZZnKgUxsSrbA==" spinCount="100000" sheet="1" objects="1" scenarios="1"/>
  <mergeCells count="14">
    <mergeCell ref="B44:E44"/>
    <mergeCell ref="B51:E51"/>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zoomScale="80" zoomScaleNormal="80" workbookViewId="0">
      <selection activeCell="G9" sqref="G9"/>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17</v>
      </c>
      <c r="C3" s="396"/>
      <c r="D3" s="397"/>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2" t="s">
        <v>18</v>
      </c>
      <c r="C6" s="403"/>
      <c r="D6" s="403"/>
      <c r="E6" s="403"/>
      <c r="F6" s="403"/>
      <c r="G6" s="455"/>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34"/>
      <c r="E9" s="421"/>
      <c r="F9" s="9"/>
      <c r="G9" s="29"/>
    </row>
    <row r="10" spans="1:26" ht="18.75" customHeight="1">
      <c r="A10" s="1"/>
      <c r="B10" s="36"/>
      <c r="C10" s="36"/>
      <c r="D10" s="9"/>
      <c r="E10" s="9"/>
      <c r="F10" s="9"/>
      <c r="G10" s="29"/>
    </row>
    <row r="11" spans="1:26" ht="43.5" customHeight="1">
      <c r="A11" s="1"/>
      <c r="B11" s="14" t="s">
        <v>20</v>
      </c>
      <c r="C11" s="14"/>
      <c r="D11" s="434"/>
      <c r="E11" s="421"/>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34"/>
      <c r="E13" s="421"/>
      <c r="F13" s="9"/>
      <c r="G13" s="37" t="str">
        <f>"Zapsáno znaků: "&amp;LEN(D13)&amp;" z max. 254"</f>
        <v>Zapsáno znaků: 0 z max. 254</v>
      </c>
    </row>
    <row r="14" spans="1:26" ht="14.25" customHeight="1">
      <c r="A14" s="1"/>
      <c r="B14" s="14"/>
      <c r="C14" s="14"/>
      <c r="D14" s="9"/>
      <c r="E14" s="9"/>
      <c r="F14" s="9"/>
      <c r="G14" s="38"/>
    </row>
    <row r="15" spans="1:26" ht="29.45" customHeight="1">
      <c r="A15" s="1"/>
      <c r="B15" s="348" t="s">
        <v>1942</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1927</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48" t="s">
        <v>1928</v>
      </c>
      <c r="E19" s="449"/>
      <c r="F19" s="9"/>
      <c r="G19" s="38"/>
    </row>
    <row r="20" spans="1:26" ht="12" customHeight="1">
      <c r="A20" s="1"/>
      <c r="B20" s="14"/>
      <c r="C20" s="14"/>
      <c r="D20" s="9"/>
      <c r="E20" s="9"/>
      <c r="F20" s="9"/>
      <c r="G20" s="38"/>
    </row>
    <row r="21" spans="1:26" ht="15.75" customHeight="1">
      <c r="A21" s="1"/>
      <c r="B21" s="39" t="s">
        <v>1930</v>
      </c>
      <c r="C21" s="39"/>
      <c r="D21" s="450" t="s">
        <v>1929</v>
      </c>
      <c r="E21" s="451"/>
      <c r="F21" s="9"/>
      <c r="G21" s="9"/>
    </row>
    <row r="22" spans="1:26" ht="15.75" customHeight="1">
      <c r="A22" s="1"/>
      <c r="B22" s="29"/>
      <c r="C22" s="29"/>
      <c r="D22" s="9"/>
      <c r="E22" s="9"/>
      <c r="F22" s="9"/>
      <c r="G22" s="38"/>
    </row>
    <row r="23" spans="1:26" ht="166.5" customHeight="1">
      <c r="A23" s="1"/>
      <c r="B23" s="14" t="s">
        <v>1931</v>
      </c>
      <c r="C23" s="14"/>
      <c r="D23" s="434"/>
      <c r="E23" s="421"/>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8"/>
      <c r="E25" s="452"/>
      <c r="F25" s="396"/>
      <c r="G25" s="397"/>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53" t="s">
        <v>26</v>
      </c>
      <c r="C29" s="413"/>
      <c r="D29" s="408"/>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9"/>
      <c r="C30" s="414"/>
      <c r="D30" s="410"/>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93"/>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94"/>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93"/>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44" t="s">
        <v>1329</v>
      </c>
      <c r="C44" s="396"/>
      <c r="D44" s="397"/>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45"/>
      <c r="E46" s="446"/>
      <c r="F46" s="447"/>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445"/>
      <c r="E48" s="446"/>
      <c r="F48" s="447"/>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45"/>
      <c r="E49" s="446"/>
      <c r="F49" s="447"/>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45"/>
      <c r="E50" s="446"/>
      <c r="F50" s="447"/>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5"/>
      <c r="E51" s="446"/>
      <c r="F51" s="447"/>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5"/>
      <c r="E52" s="446"/>
      <c r="F52" s="447"/>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56"/>
      <c r="E53" s="457"/>
      <c r="F53" s="458"/>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34"/>
      <c r="E55" s="459"/>
      <c r="F55" s="421"/>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20" t="s">
        <v>24</v>
      </c>
      <c r="E76" s="421"/>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20" t="s">
        <v>24</v>
      </c>
      <c r="E78" s="421"/>
      <c r="F78" s="56"/>
      <c r="G78" s="52"/>
    </row>
    <row r="79" spans="1:26" ht="15.75" customHeight="1">
      <c r="A79" s="1"/>
      <c r="B79" s="56"/>
      <c r="C79" s="29"/>
      <c r="D79" s="56"/>
      <c r="E79" s="56"/>
      <c r="F79" s="56"/>
      <c r="G79" s="52"/>
    </row>
    <row r="80" spans="1:26" ht="15.75" customHeight="1">
      <c r="A80" s="1"/>
      <c r="B80" s="55" t="s">
        <v>41</v>
      </c>
      <c r="C80" s="14"/>
      <c r="D80" s="420" t="s">
        <v>24</v>
      </c>
      <c r="E80" s="421"/>
      <c r="F80" s="56"/>
      <c r="G80" s="52"/>
    </row>
    <row r="81" spans="1:26" ht="15.75" customHeight="1">
      <c r="A81" s="1"/>
      <c r="B81" s="54" t="s">
        <v>42</v>
      </c>
      <c r="C81" s="29"/>
      <c r="D81" s="56"/>
      <c r="E81" s="56"/>
      <c r="F81" s="56"/>
      <c r="G81" s="52"/>
    </row>
    <row r="82" spans="1:26" ht="15.75" customHeight="1">
      <c r="A82" s="1"/>
      <c r="B82" s="55" t="s">
        <v>43</v>
      </c>
      <c r="C82" s="14"/>
      <c r="D82" s="460" t="s">
        <v>24</v>
      </c>
      <c r="E82" s="421"/>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20" t="s">
        <v>24</v>
      </c>
      <c r="E84" s="421"/>
      <c r="F84" s="56"/>
      <c r="G84" s="52"/>
    </row>
    <row r="85" spans="1:26" ht="15.75" customHeight="1">
      <c r="A85" s="1"/>
      <c r="B85" s="54"/>
      <c r="C85" s="14"/>
      <c r="D85" s="56"/>
      <c r="E85" s="56"/>
      <c r="F85" s="56"/>
      <c r="G85" s="52"/>
    </row>
    <row r="86" spans="1:26" ht="15.75" customHeight="1">
      <c r="A86" s="1"/>
      <c r="B86" s="55" t="s">
        <v>46</v>
      </c>
      <c r="C86" s="14"/>
      <c r="D86" s="420" t="s">
        <v>24</v>
      </c>
      <c r="E86" s="421"/>
      <c r="F86" s="56"/>
      <c r="G86" s="52"/>
    </row>
    <row r="87" spans="1:26" ht="16.5" customHeight="1">
      <c r="A87" s="1"/>
      <c r="B87" s="387" t="s">
        <v>1924</v>
      </c>
      <c r="C87" s="8"/>
      <c r="D87" s="8"/>
      <c r="E87" s="8"/>
      <c r="F87" s="8"/>
      <c r="G87" s="52"/>
    </row>
    <row r="88" spans="1:26" s="375" customFormat="1" ht="15.75" customHeight="1">
      <c r="A88" s="1"/>
      <c r="B88" s="386" t="s">
        <v>1341</v>
      </c>
      <c r="C88" s="352"/>
      <c r="D88" s="460" t="s">
        <v>24</v>
      </c>
      <c r="E88" s="421"/>
      <c r="F88" s="56"/>
      <c r="G88" s="57" t="str">
        <f>IF($D$88="Vyberte možnost:","  Nevyplněno","")</f>
        <v xml:space="preserve">  Nevyplněno</v>
      </c>
    </row>
    <row r="89" spans="1:26" s="375" customFormat="1" ht="15.75" customHeight="1">
      <c r="A89" s="1"/>
      <c r="B89" s="54"/>
      <c r="C89" s="29"/>
      <c r="D89" s="56"/>
      <c r="E89" s="56"/>
      <c r="F89" s="56"/>
      <c r="G89" s="52"/>
    </row>
    <row r="90" spans="1:26" s="375" customFormat="1" ht="15.75" customHeight="1">
      <c r="A90" s="1"/>
      <c r="B90" s="55" t="s">
        <v>1342</v>
      </c>
      <c r="C90" s="14"/>
      <c r="D90" s="420" t="s">
        <v>24</v>
      </c>
      <c r="E90" s="421"/>
      <c r="F90" s="56"/>
      <c r="G90" s="52"/>
    </row>
    <row r="91" spans="1:26" s="375" customFormat="1" ht="15.75" customHeight="1">
      <c r="A91" s="1"/>
      <c r="B91" s="54"/>
      <c r="C91" s="29"/>
      <c r="D91" s="56"/>
      <c r="E91" s="56"/>
      <c r="F91" s="56"/>
      <c r="G91" s="52"/>
    </row>
    <row r="92" spans="1:26" s="375" customFormat="1" ht="15.75" customHeight="1">
      <c r="A92" s="1"/>
      <c r="B92" s="55" t="s">
        <v>1343</v>
      </c>
      <c r="C92" s="14"/>
      <c r="D92" s="420" t="s">
        <v>24</v>
      </c>
      <c r="E92" s="421"/>
      <c r="F92" s="56"/>
      <c r="G92" s="52"/>
    </row>
    <row r="93" spans="1:26" s="375"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9"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35" t="s">
        <v>50</v>
      </c>
      <c r="C98" s="9"/>
      <c r="D98" s="422"/>
      <c r="E98" s="438"/>
      <c r="F98" s="62"/>
      <c r="G98" s="443"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36"/>
      <c r="C99" s="9"/>
      <c r="D99" s="439"/>
      <c r="E99" s="440"/>
      <c r="F99" s="62"/>
      <c r="G99" s="436"/>
      <c r="H99" s="1"/>
      <c r="I99" s="1"/>
      <c r="J99" s="1"/>
      <c r="K99" s="1"/>
      <c r="L99" s="1"/>
      <c r="M99" s="1"/>
      <c r="N99" s="1"/>
      <c r="O99" s="1"/>
      <c r="P99" s="1"/>
      <c r="Q99" s="1"/>
      <c r="R99" s="1"/>
      <c r="S99" s="1"/>
      <c r="T99" s="1"/>
      <c r="U99" s="1"/>
      <c r="V99" s="1"/>
      <c r="W99" s="1"/>
      <c r="X99" s="1"/>
      <c r="Y99" s="1"/>
      <c r="Z99" s="1"/>
    </row>
    <row r="100" spans="1:26" ht="42" customHeight="1">
      <c r="A100" s="1"/>
      <c r="B100" s="437"/>
      <c r="C100" s="9"/>
      <c r="D100" s="441"/>
      <c r="E100" s="442"/>
      <c r="F100" s="62"/>
      <c r="G100" s="437"/>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29" t="s">
        <v>54</v>
      </c>
      <c r="C107" s="413"/>
      <c r="D107" s="408"/>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30"/>
      <c r="C108" s="431"/>
      <c r="D108" s="432"/>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9"/>
      <c r="C109" s="414"/>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9" t="s">
        <v>24</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33"/>
      <c r="E112" s="421"/>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34"/>
      <c r="E114" s="421"/>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33"/>
      <c r="E116" s="421"/>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34"/>
      <c r="E118" s="421"/>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33"/>
      <c r="E120" s="421"/>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34"/>
      <c r="E122" s="421"/>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9" t="s">
        <v>1925</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28" t="s">
        <v>1926</v>
      </c>
      <c r="C126" s="428"/>
      <c r="D126" s="428"/>
      <c r="E126" s="350"/>
      <c r="F126" s="350"/>
      <c r="G126" s="350"/>
    </row>
    <row r="127" spans="1:26" ht="15.75" customHeight="1">
      <c r="A127" s="27"/>
      <c r="B127" s="348" t="s">
        <v>1330</v>
      </c>
      <c r="C127" s="8"/>
      <c r="D127" s="422"/>
      <c r="E127" s="423"/>
      <c r="F127" s="8"/>
      <c r="G127" s="63"/>
    </row>
    <row r="128" spans="1:26" ht="15.75" customHeight="1">
      <c r="A128" s="346"/>
      <c r="B128" s="351"/>
      <c r="C128" s="352"/>
      <c r="D128" s="424"/>
      <c r="E128" s="425"/>
      <c r="F128" s="352"/>
      <c r="G128" s="353"/>
    </row>
    <row r="129" spans="1:7" ht="56.25" customHeight="1">
      <c r="A129" s="346"/>
      <c r="B129" s="351"/>
      <c r="C129" s="352"/>
      <c r="D129" s="426"/>
      <c r="E129" s="427"/>
      <c r="F129" s="352"/>
      <c r="G129" s="353"/>
    </row>
    <row r="130" spans="1:7" ht="15.75" customHeight="1">
      <c r="A130" s="1"/>
      <c r="B130" s="1"/>
      <c r="C130" s="1"/>
      <c r="D130" s="1"/>
      <c r="E130" s="1"/>
      <c r="F130" s="1"/>
      <c r="G130" s="1"/>
    </row>
    <row r="131" spans="1:7" ht="15.75" customHeight="1">
      <c r="A131" s="1"/>
      <c r="B131" s="419" t="s">
        <v>58</v>
      </c>
      <c r="C131" s="419"/>
      <c r="D131" s="419"/>
      <c r="E131" s="419"/>
      <c r="F131" s="419"/>
      <c r="G131" s="419"/>
    </row>
    <row r="132" spans="1:7" ht="55.5" customHeight="1">
      <c r="A132" s="1"/>
      <c r="B132" s="419"/>
      <c r="C132" s="419"/>
      <c r="D132" s="419"/>
      <c r="E132" s="419"/>
      <c r="F132" s="419"/>
      <c r="G132" s="419"/>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Pokyny!E49</f>
        <v xml:space="preserve"> Verze 2: duben 2025.</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algorithmName="SHA-512" hashValue="7NwcVW92rEx5URYs49ev1IN+kyzn5MyxkcNETTRxNLQ1Bn521o3SzgGaOy2nV+pplciv9EXequ+AKisnhlV7Nw==" saltValue="bljd9EBhE3QLzy9n1I2dTA==" spinCount="100000" sheet="1" objects="1" scenarios="1"/>
  <mergeCells count="41">
    <mergeCell ref="D88:E88"/>
    <mergeCell ref="D78:E78"/>
    <mergeCell ref="D80:E80"/>
    <mergeCell ref="D82:E82"/>
    <mergeCell ref="D84:E84"/>
    <mergeCell ref="D86:E86"/>
    <mergeCell ref="D51:F51"/>
    <mergeCell ref="D52:F52"/>
    <mergeCell ref="D53:F53"/>
    <mergeCell ref="D55:F55"/>
    <mergeCell ref="D76:E76"/>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s>
  <conditionalFormatting sqref="D53:F53">
    <cfRule type="notContainsBlanks" dxfId="111" priority="7">
      <formula>LEN(TRIM(D53))&gt;0</formula>
    </cfRule>
  </conditionalFormatting>
  <conditionalFormatting sqref="D53:F53">
    <cfRule type="containsBlanks" dxfId="110" priority="8">
      <formula>LEN(TRIM(D53))=0</formula>
    </cfRule>
  </conditionalFormatting>
  <conditionalFormatting sqref="D53:F53">
    <cfRule type="expression" dxfId="109" priority="14">
      <formula>$G$53&lt;&gt;""</formula>
    </cfRule>
  </conditionalFormatting>
  <conditionalFormatting sqref="D25">
    <cfRule type="containsText" dxfId="108" priority="15" operator="containsText" text="Vyberte">
      <formula>NOT(ISERROR(SEARCH(("Vyberte"),(D25))))</formula>
    </cfRule>
  </conditionalFormatting>
  <conditionalFormatting sqref="D25">
    <cfRule type="cellIs" dxfId="107" priority="16" operator="greaterThan">
      <formula>3</formula>
    </cfRule>
  </conditionalFormatting>
  <conditionalFormatting sqref="D40 H39:H41">
    <cfRule type="containsText" dxfId="106" priority="17" operator="containsText" text="uzpůsoben">
      <formula>NOT(ISERROR(SEARCH(("uzpůsoben"),(D40))))</formula>
    </cfRule>
  </conditionalFormatting>
  <conditionalFormatting sqref="D112:E112 D114:E114 D116:E116 D118:E118 D120:E120 D122:E122">
    <cfRule type="expression" dxfId="105" priority="18">
      <formula>$D$110="NE"</formula>
    </cfRule>
  </conditionalFormatting>
  <dataValidations xWindow="696" yWindow="575" count="4">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8" scale="66" fitToHeight="0" orientation="portrait"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xWindow="696" yWindow="575"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zoomScale="80" zoomScaleNormal="8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59</v>
      </c>
      <c r="C3" s="396"/>
      <c r="D3" s="397"/>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2" t="s">
        <v>60</v>
      </c>
      <c r="C6" s="403"/>
      <c r="D6" s="403"/>
      <c r="E6" s="403"/>
      <c r="F6" s="403"/>
      <c r="G6" s="403"/>
      <c r="H6" s="403"/>
      <c r="I6" s="403"/>
      <c r="J6" s="403"/>
      <c r="K6" s="455"/>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2"/>
      <c r="E15" s="459"/>
      <c r="F15" s="459"/>
      <c r="G15" s="421"/>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3" t="s">
        <v>24</v>
      </c>
      <c r="E17" s="459"/>
      <c r="F17" s="459"/>
      <c r="G17" s="421"/>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9"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9" t="s">
        <v>73</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9"/>
      <c r="E30" s="14" t="s">
        <v>75</v>
      </c>
      <c r="F30" s="14"/>
      <c r="G30" s="359"/>
      <c r="H30" s="14" t="s">
        <v>76</v>
      </c>
      <c r="I30" s="14"/>
      <c r="J30" s="359"/>
      <c r="K30" s="29"/>
    </row>
    <row r="31" spans="1:26" ht="15.75" customHeight="1">
      <c r="A31" s="1"/>
      <c r="B31" s="14"/>
      <c r="C31" s="14"/>
      <c r="D31" s="9"/>
      <c r="E31" s="14"/>
      <c r="F31" s="14"/>
      <c r="G31" s="9"/>
      <c r="H31" s="14"/>
      <c r="I31" s="14"/>
      <c r="J31" s="9"/>
      <c r="K31" s="29"/>
    </row>
    <row r="32" spans="1:26" ht="15.75" customHeight="1">
      <c r="A32" s="1"/>
      <c r="B32" s="14" t="s">
        <v>77</v>
      </c>
      <c r="C32" s="14"/>
      <c r="D32" s="359"/>
      <c r="E32" s="14" t="s">
        <v>77</v>
      </c>
      <c r="F32" s="14"/>
      <c r="G32" s="359"/>
      <c r="H32" s="14" t="s">
        <v>77</v>
      </c>
      <c r="I32" s="14"/>
      <c r="J32" s="359"/>
      <c r="K32" s="29"/>
    </row>
    <row r="33" spans="1:26" ht="15.75" customHeight="1">
      <c r="A33" s="1"/>
      <c r="B33" s="14"/>
      <c r="C33" s="14"/>
      <c r="D33" s="9"/>
      <c r="E33" s="14"/>
      <c r="F33" s="14"/>
      <c r="G33" s="9"/>
      <c r="H33" s="14"/>
      <c r="I33" s="14"/>
      <c r="J33" s="9"/>
      <c r="K33" s="29"/>
    </row>
    <row r="34" spans="1:26" ht="15.75" customHeight="1">
      <c r="A34" s="1"/>
      <c r="B34" s="14" t="s">
        <v>78</v>
      </c>
      <c r="C34" s="14"/>
      <c r="D34" s="359"/>
      <c r="E34" s="14" t="s">
        <v>78</v>
      </c>
      <c r="F34" s="14"/>
      <c r="G34" s="359"/>
      <c r="H34" s="14" t="s">
        <v>78</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9"/>
      <c r="E37" s="14" t="s">
        <v>80</v>
      </c>
      <c r="F37" s="14"/>
      <c r="G37" s="359"/>
      <c r="H37" s="14" t="s">
        <v>81</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9" t="s">
        <v>83</v>
      </c>
      <c r="C46" s="413"/>
      <c r="D46" s="408"/>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9"/>
      <c r="C47" s="414"/>
      <c r="D47" s="410"/>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9" t="s">
        <v>85</v>
      </c>
      <c r="C49" s="413"/>
      <c r="D49" s="408"/>
      <c r="E49" s="12"/>
      <c r="F49" s="12"/>
      <c r="G49" s="94"/>
      <c r="H49" s="12"/>
      <c r="I49" s="12"/>
      <c r="J49" s="94"/>
      <c r="K49" s="12"/>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9"/>
      <c r="E51" s="14" t="s">
        <v>87</v>
      </c>
      <c r="F51" s="95"/>
      <c r="G51" s="359"/>
      <c r="H51" s="14" t="s">
        <v>88</v>
      </c>
      <c r="I51" s="95"/>
      <c r="J51" s="359"/>
      <c r="K51" s="29"/>
    </row>
    <row r="52" spans="1:26" ht="15.75" customHeight="1">
      <c r="A52" s="1"/>
      <c r="B52" s="36"/>
      <c r="C52" s="29"/>
      <c r="D52" s="38"/>
      <c r="E52" s="36"/>
      <c r="F52" s="29"/>
      <c r="G52" s="29"/>
      <c r="H52" s="36"/>
      <c r="I52" s="29"/>
      <c r="J52" s="29"/>
      <c r="K52" s="29"/>
    </row>
    <row r="53" spans="1:26" ht="15.75" customHeight="1">
      <c r="A53" s="1"/>
      <c r="B53" s="14" t="s">
        <v>77</v>
      </c>
      <c r="C53" s="95"/>
      <c r="D53" s="359"/>
      <c r="E53" s="14" t="s">
        <v>77</v>
      </c>
      <c r="F53" s="95"/>
      <c r="G53" s="359"/>
      <c r="H53" s="14" t="s">
        <v>77</v>
      </c>
      <c r="I53" s="95"/>
      <c r="J53" s="359"/>
      <c r="K53" s="29"/>
    </row>
    <row r="54" spans="1:26" ht="15.75" customHeight="1">
      <c r="A54" s="1"/>
      <c r="B54" s="36"/>
      <c r="C54" s="29"/>
      <c r="D54" s="38"/>
      <c r="E54" s="36"/>
      <c r="F54" s="29"/>
      <c r="G54" s="29"/>
      <c r="H54" s="36"/>
      <c r="I54" s="29"/>
      <c r="J54" s="29"/>
      <c r="K54" s="29"/>
    </row>
    <row r="55" spans="1:26" ht="15.75" customHeight="1">
      <c r="A55" s="1"/>
      <c r="B55" s="14" t="s">
        <v>65</v>
      </c>
      <c r="C55" s="95"/>
      <c r="D55" s="359"/>
      <c r="E55" s="14" t="s">
        <v>65</v>
      </c>
      <c r="F55" s="95"/>
      <c r="G55" s="359"/>
      <c r="H55" s="14" t="s">
        <v>65</v>
      </c>
      <c r="I55" s="95"/>
      <c r="J55" s="359"/>
      <c r="K55" s="29"/>
    </row>
    <row r="56" spans="1:26" ht="15.75" customHeight="1">
      <c r="A56" s="1"/>
      <c r="B56" s="36"/>
      <c r="C56" s="29"/>
      <c r="D56" s="38"/>
      <c r="E56" s="36"/>
      <c r="F56" s="29"/>
      <c r="G56" s="29"/>
      <c r="H56" s="36"/>
      <c r="I56" s="29"/>
      <c r="J56" s="29"/>
      <c r="K56" s="29"/>
    </row>
    <row r="57" spans="1:26" ht="15.75" customHeight="1">
      <c r="A57" s="1"/>
      <c r="B57" s="14" t="s">
        <v>89</v>
      </c>
      <c r="C57" s="95"/>
      <c r="D57" s="359"/>
      <c r="E57" s="14" t="s">
        <v>89</v>
      </c>
      <c r="F57" s="95"/>
      <c r="G57" s="359"/>
      <c r="H57" s="14" t="s">
        <v>89</v>
      </c>
      <c r="I57" s="95"/>
      <c r="J57" s="359"/>
      <c r="K57" s="29"/>
    </row>
    <row r="58" spans="1:26" ht="15.75" customHeight="1">
      <c r="A58" s="1"/>
      <c r="B58" s="36"/>
      <c r="C58" s="29"/>
      <c r="D58" s="38"/>
      <c r="E58" s="36"/>
      <c r="F58" s="29"/>
      <c r="G58" s="29"/>
      <c r="H58" s="36"/>
      <c r="I58" s="29"/>
      <c r="J58" s="29"/>
      <c r="K58" s="29"/>
    </row>
    <row r="59" spans="1:26" ht="15.75" customHeight="1">
      <c r="A59" s="1"/>
      <c r="B59" s="14" t="s">
        <v>90</v>
      </c>
      <c r="C59" s="95"/>
      <c r="D59" s="362"/>
      <c r="E59" s="14" t="s">
        <v>90</v>
      </c>
      <c r="F59" s="95"/>
      <c r="G59" s="362"/>
      <c r="H59" s="14" t="s">
        <v>90</v>
      </c>
      <c r="I59" s="95"/>
      <c r="J59" s="362"/>
      <c r="K59" s="29"/>
    </row>
    <row r="60" spans="1:26" ht="15.75" customHeight="1">
      <c r="A60" s="1"/>
      <c r="B60" s="36"/>
      <c r="C60" s="29"/>
      <c r="D60" s="38"/>
      <c r="E60" s="36"/>
      <c r="F60" s="29"/>
      <c r="G60" s="29"/>
      <c r="H60" s="36"/>
      <c r="I60" s="29"/>
      <c r="J60" s="29"/>
      <c r="K60" s="29"/>
    </row>
    <row r="61" spans="1:26" ht="30" customHeight="1">
      <c r="A61" s="1"/>
      <c r="B61" s="14" t="s">
        <v>91</v>
      </c>
      <c r="C61" s="95"/>
      <c r="D61" s="359"/>
      <c r="E61" s="14" t="s">
        <v>91</v>
      </c>
      <c r="F61" s="95"/>
      <c r="G61" s="359"/>
      <c r="H61" s="14" t="s">
        <v>91</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9"/>
      <c r="E64" s="14" t="s">
        <v>93</v>
      </c>
      <c r="F64" s="95"/>
      <c r="G64" s="359"/>
      <c r="H64" s="14" t="s">
        <v>94</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3"/>
      <c r="E72" s="14" t="s">
        <v>90</v>
      </c>
      <c r="F72" s="95"/>
      <c r="G72" s="362"/>
      <c r="H72" s="14" t="s">
        <v>90</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7" t="s">
        <v>96</v>
      </c>
      <c r="C79" s="396"/>
      <c r="D79" s="397"/>
      <c r="E79" s="29"/>
      <c r="F79" s="29"/>
      <c r="G79" s="463"/>
      <c r="H79" s="421"/>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8" t="s">
        <v>98</v>
      </c>
      <c r="C84" s="396"/>
      <c r="D84" s="397"/>
      <c r="E84" s="12"/>
      <c r="F84" s="12"/>
      <c r="G84" s="94"/>
      <c r="H84" s="12"/>
      <c r="I84" s="12"/>
      <c r="J84" s="94"/>
      <c r="K84" s="12"/>
      <c r="L84" s="96"/>
      <c r="M84" s="96"/>
      <c r="N84" s="96"/>
      <c r="O84" s="96"/>
      <c r="P84" s="96"/>
      <c r="Q84" s="96"/>
    </row>
    <row r="85" spans="1:26" ht="15.75" customHeight="1">
      <c r="A85" s="1"/>
      <c r="B85" s="14" t="s">
        <v>99</v>
      </c>
      <c r="C85" s="95"/>
      <c r="D85" s="359"/>
      <c r="E85" s="14" t="s">
        <v>100</v>
      </c>
      <c r="F85" s="95"/>
      <c r="G85" s="359"/>
      <c r="H85" s="14" t="s">
        <v>101</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9"/>
      <c r="E87" s="14" t="s">
        <v>63</v>
      </c>
      <c r="F87" s="95"/>
      <c r="G87" s="359"/>
      <c r="H87" s="14" t="s">
        <v>63</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2"/>
      <c r="E89" s="14" t="s">
        <v>90</v>
      </c>
      <c r="F89" s="95"/>
      <c r="G89" s="362"/>
      <c r="H89" s="14" t="s">
        <v>90</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9"/>
      <c r="E92" s="14" t="s">
        <v>103</v>
      </c>
      <c r="F92" s="95"/>
      <c r="G92" s="359"/>
      <c r="H92" s="14" t="s">
        <v>104</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9" t="str">
        <f>Pokyny!E49</f>
        <v xml:space="preserve"> Verze 2: duben 2025.</v>
      </c>
      <c r="K101" s="397"/>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c r="K106" s="431"/>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BpYEwOn3VnHHSjCjAjtlgksnR9dt3jcmR0CjTj3KP5XjU6DQJZjyOAOhoP6g/X2R+qyNvnOHs4sspa/11WUvHA==" saltValue="YPVQ3eaILo/0Ee8hDAOjaw==" spinCount="100000"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4" priority="1">
      <formula>$D$19&lt;&gt;"VO - výzkumná organizace"</formula>
    </cfRule>
  </conditionalFormatting>
  <conditionalFormatting sqref="E21">
    <cfRule type="containsText" dxfId="103"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3">
      <formula>$D$19="VO - výzkumná organizace"</formula>
    </cfRule>
  </conditionalFormatting>
  <conditionalFormatting sqref="J79">
    <cfRule type="containsText" dxfId="101"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zoomScale="80" zoomScaleNormal="8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105</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údaje'!D25=1,"","Další účastník č. 1")</f>
        <v>Další účastník č. 1</v>
      </c>
      <c r="C6" s="403"/>
      <c r="D6" s="403"/>
      <c r="E6" s="403"/>
      <c r="F6" s="403"/>
      <c r="G6" s="403"/>
      <c r="H6" s="403"/>
      <c r="I6" s="403"/>
      <c r="J6" s="403"/>
      <c r="K6" s="455"/>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59"/>
      <c r="F15" s="459"/>
      <c r="G15" s="421"/>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59"/>
      <c r="F17" s="459"/>
      <c r="G17" s="421"/>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9" t="s">
        <v>108</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9"/>
      <c r="E30" s="14" t="s">
        <v>110</v>
      </c>
      <c r="F30" s="14"/>
      <c r="G30" s="359"/>
      <c r="H30" s="14" t="s">
        <v>111</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9"/>
      <c r="E37" s="14" t="s">
        <v>113</v>
      </c>
      <c r="F37" s="14"/>
      <c r="G37" s="359"/>
      <c r="H37" s="14" t="s">
        <v>114</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9" t="s">
        <v>115</v>
      </c>
      <c r="C46" s="413"/>
      <c r="D46" s="408"/>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9"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9"/>
      <c r="E51" s="14" t="s">
        <v>117</v>
      </c>
      <c r="F51" s="95"/>
      <c r="G51" s="359"/>
      <c r="H51" s="14" t="s">
        <v>118</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9"/>
      <c r="E57" s="14" t="s">
        <v>89</v>
      </c>
      <c r="F57" s="95"/>
      <c r="G57" s="359"/>
      <c r="H57" s="14" t="s">
        <v>89</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9"/>
      <c r="E64" s="14" t="s">
        <v>120</v>
      </c>
      <c r="F64" s="95"/>
      <c r="G64" s="359"/>
      <c r="H64" s="14" t="s">
        <v>121</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7" t="s">
        <v>96</v>
      </c>
      <c r="C78" s="396"/>
      <c r="D78" s="397"/>
      <c r="E78" s="29"/>
      <c r="F78" s="29"/>
      <c r="G78" s="463"/>
      <c r="H78" s="421"/>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8" t="s">
        <v>122</v>
      </c>
      <c r="C83" s="396"/>
      <c r="D83" s="397"/>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9"/>
      <c r="E84" s="14" t="s">
        <v>124</v>
      </c>
      <c r="F84" s="95"/>
      <c r="G84" s="359"/>
      <c r="H84" s="14" t="s">
        <v>125</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9"/>
      <c r="E86" s="14" t="s">
        <v>63</v>
      </c>
      <c r="F86" s="95"/>
      <c r="G86" s="359"/>
      <c r="H86" s="14" t="s">
        <v>63</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2"/>
      <c r="E88" s="14" t="s">
        <v>90</v>
      </c>
      <c r="F88" s="95"/>
      <c r="G88" s="362"/>
      <c r="H88" s="14" t="s">
        <v>90</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9"/>
      <c r="E91" s="14" t="s">
        <v>127</v>
      </c>
      <c r="F91" s="95"/>
      <c r="G91" s="359"/>
      <c r="H91" s="14" t="s">
        <v>128</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9"/>
      <c r="E93" s="14" t="s">
        <v>63</v>
      </c>
      <c r="F93" s="95"/>
      <c r="G93" s="359"/>
      <c r="H93" s="14" t="s">
        <v>63</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2"/>
      <c r="E95" s="14" t="s">
        <v>90</v>
      </c>
      <c r="F95" s="95"/>
      <c r="G95" s="362"/>
      <c r="H95" s="14" t="s">
        <v>90</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9" t="str">
        <f>Pokyny!E49</f>
        <v xml:space="preserve"> Verze 2: duben 2025.</v>
      </c>
      <c r="K99" s="39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0"/>
      <c r="K104" s="431"/>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fKfDe2dp5rcR7dlmWxdfiV8PDDD3Fp2PcMlHAwTVFVF2ztmn0fBmX/50h5D8IzWtuW+yNUGgRFLL7Ezx1mDzQ==" saltValue="gTu3QvkkeRvJZKScSNpnyg==" spinCount="100000"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9" priority="1">
      <formula>$D$19&lt;&gt;"VO - výzkumná organizace"</formula>
    </cfRule>
  </conditionalFormatting>
  <conditionalFormatting sqref="E21">
    <cfRule type="containsText" dxfId="98" priority="2" operator="containsText" text="Nevyplněno">
      <formula>NOT(ISERROR(SEARCH(("Nevyplněno"),(E21))))</formula>
    </cfRule>
  </conditionalFormatting>
  <conditionalFormatting sqref="J78">
    <cfRule type="containsText" dxfId="97"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6"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zoomScale="80" zoomScaleNormal="80" workbookViewId="0">
      <selection activeCell="D11" sqref="D11"/>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129</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údaje'!D25=1,"",IF('Identifikační údaje'!D25=2,"","Další účastník č. 2"))</f>
        <v>Další účastník č. 2</v>
      </c>
      <c r="C6" s="403"/>
      <c r="D6" s="403"/>
      <c r="E6" s="403"/>
      <c r="F6" s="403"/>
      <c r="G6" s="403"/>
      <c r="H6" s="403"/>
      <c r="I6" s="403"/>
      <c r="J6" s="403"/>
      <c r="K6" s="455"/>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59"/>
      <c r="F15" s="459"/>
      <c r="G15" s="421"/>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59"/>
      <c r="F17" s="459"/>
      <c r="G17" s="421"/>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29" t="s">
        <v>131</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9"/>
      <c r="E30" s="14" t="s">
        <v>133</v>
      </c>
      <c r="F30" s="14"/>
      <c r="G30" s="359"/>
      <c r="H30" s="14" t="s">
        <v>134</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9"/>
      <c r="E37" s="14" t="s">
        <v>136</v>
      </c>
      <c r="F37" s="14"/>
      <c r="G37" s="359"/>
      <c r="H37" s="14" t="s">
        <v>137</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9" t="s">
        <v>138</v>
      </c>
      <c r="C46" s="413"/>
      <c r="D46" s="408"/>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9"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9"/>
      <c r="E51" s="14" t="s">
        <v>140</v>
      </c>
      <c r="F51" s="95"/>
      <c r="G51" s="359"/>
      <c r="H51" s="14" t="s">
        <v>141</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9"/>
      <c r="E57" s="14" t="s">
        <v>142</v>
      </c>
      <c r="F57" s="95"/>
      <c r="G57" s="359"/>
      <c r="H57" s="14" t="s">
        <v>142</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9"/>
      <c r="E64" s="14" t="s">
        <v>144</v>
      </c>
      <c r="F64" s="95"/>
      <c r="G64" s="359"/>
      <c r="H64" s="14" t="s">
        <v>145</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9"/>
      <c r="E70" s="14" t="s">
        <v>142</v>
      </c>
      <c r="F70" s="95"/>
      <c r="G70" s="359"/>
      <c r="H70" s="14" t="s">
        <v>142</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7" t="s">
        <v>96</v>
      </c>
      <c r="C79" s="396"/>
      <c r="D79" s="397"/>
      <c r="E79" s="29"/>
      <c r="F79" s="29"/>
      <c r="G79" s="463"/>
      <c r="H79" s="421"/>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8" t="s">
        <v>122</v>
      </c>
      <c r="C84" s="396"/>
      <c r="D84" s="397"/>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9"/>
      <c r="E85" s="14" t="s">
        <v>147</v>
      </c>
      <c r="F85" s="95"/>
      <c r="G85" s="359"/>
      <c r="H85" s="14" t="s">
        <v>148</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9"/>
      <c r="E87" s="14" t="s">
        <v>63</v>
      </c>
      <c r="F87" s="95"/>
      <c r="G87" s="359"/>
      <c r="H87" s="14" t="s">
        <v>63</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2"/>
      <c r="E89" s="14" t="s">
        <v>90</v>
      </c>
      <c r="F89" s="95"/>
      <c r="G89" s="362"/>
      <c r="H89" s="14" t="s">
        <v>90</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9"/>
      <c r="E92" s="14" t="s">
        <v>150</v>
      </c>
      <c r="F92" s="95"/>
      <c r="G92" s="359"/>
      <c r="H92" s="14" t="s">
        <v>151</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9" t="str">
        <f>Pokyny!E49</f>
        <v xml:space="preserve"> Verze 2: duben 2025.</v>
      </c>
      <c r="K100" s="397"/>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c r="K105" s="43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swPlYxPLk67kP74qBoI4c7R1Z8pygYuGu2fVplK5UR+i2E9dnCFqDDTVq97X2RSjuA5h0kPQVe/I8idHUr0kQ==" saltValue="cueyVC9n0KvXDJAu8ciLeg==" spinCount="100000"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4" priority="1" operator="containsText" text="Nevyplněno">
      <formula>NOT(ISERROR(SEARCH(("Nevyplněno"),(E21))))</formula>
    </cfRule>
  </conditionalFormatting>
  <conditionalFormatting sqref="D21">
    <cfRule type="expression" dxfId="93"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2"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zoomScale="80" zoomScaleNormal="80" workbookViewId="0">
      <selection activeCell="D10" sqref="D10"/>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4" t="s">
        <v>152</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1" t="s">
        <v>153</v>
      </c>
      <c r="C6" s="396"/>
      <c r="D6" s="396"/>
      <c r="E6" s="396"/>
      <c r="F6" s="396"/>
      <c r="G6" s="396"/>
      <c r="H6" s="396"/>
      <c r="I6" s="396"/>
      <c r="J6" s="396"/>
      <c r="K6" s="396"/>
      <c r="L6" s="396"/>
      <c r="M6" s="396"/>
      <c r="N6" s="396"/>
      <c r="O6" s="396"/>
      <c r="P6" s="396"/>
      <c r="Q6" s="396"/>
      <c r="R6" s="397"/>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2" t="s">
        <v>154</v>
      </c>
      <c r="C8" s="431"/>
      <c r="D8" s="431"/>
      <c r="E8" s="431"/>
      <c r="F8" s="431"/>
      <c r="G8" s="431"/>
      <c r="H8" s="431"/>
      <c r="I8" s="431"/>
      <c r="J8" s="431"/>
      <c r="K8" s="431"/>
      <c r="L8" s="431"/>
      <c r="M8" s="431"/>
      <c r="N8" s="473"/>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9"/>
      <c r="E15" s="9"/>
      <c r="F15" s="14"/>
      <c r="G15" s="119"/>
      <c r="H15" s="39" t="s">
        <v>65</v>
      </c>
      <c r="I15" s="39"/>
      <c r="J15" s="359"/>
      <c r="K15" s="9"/>
      <c r="L15" s="14"/>
      <c r="M15" s="116"/>
      <c r="N15" s="39" t="s">
        <v>65</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9" t="s">
        <v>24</v>
      </c>
      <c r="E17" s="9"/>
      <c r="F17" s="63"/>
      <c r="G17" s="119"/>
      <c r="H17" s="39" t="s">
        <v>159</v>
      </c>
      <c r="I17" s="39"/>
      <c r="J17" s="359" t="s">
        <v>24</v>
      </c>
      <c r="K17" s="9"/>
      <c r="L17" s="63"/>
      <c r="M17" s="116"/>
      <c r="N17" s="39" t="s">
        <v>159</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9"/>
      <c r="E19" s="9"/>
      <c r="F19" s="63"/>
      <c r="G19" s="119"/>
      <c r="H19" s="39" t="s">
        <v>70</v>
      </c>
      <c r="I19" s="39"/>
      <c r="J19" s="359"/>
      <c r="K19" s="9"/>
      <c r="L19" s="63"/>
      <c r="M19" s="116"/>
      <c r="N19" s="39" t="s">
        <v>70</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2"/>
      <c r="E21" s="9"/>
      <c r="F21" s="63"/>
      <c r="G21" s="119"/>
      <c r="H21" s="39" t="s">
        <v>160</v>
      </c>
      <c r="I21" s="39"/>
      <c r="J21" s="372"/>
      <c r="K21" s="9"/>
      <c r="L21" s="63"/>
      <c r="M21" s="116"/>
      <c r="N21" s="39" t="s">
        <v>161</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2"/>
      <c r="E23" s="9"/>
      <c r="F23" s="63"/>
      <c r="G23" s="119"/>
      <c r="H23" s="39" t="s">
        <v>162</v>
      </c>
      <c r="I23" s="39"/>
      <c r="J23" s="372"/>
      <c r="K23" s="9"/>
      <c r="L23" s="63"/>
      <c r="M23" s="116"/>
      <c r="N23" s="39" t="s">
        <v>162</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9"/>
      <c r="E28" s="9"/>
      <c r="F28" s="14"/>
      <c r="G28" s="119"/>
      <c r="H28" s="39" t="s">
        <v>65</v>
      </c>
      <c r="I28" s="39"/>
      <c r="J28" s="359"/>
      <c r="K28" s="9"/>
      <c r="L28" s="14"/>
      <c r="M28" s="116"/>
      <c r="N28" s="39" t="s">
        <v>65</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9" t="s">
        <v>24</v>
      </c>
      <c r="E30" s="9"/>
      <c r="F30" s="63"/>
      <c r="G30" s="119"/>
      <c r="H30" s="39" t="s">
        <v>159</v>
      </c>
      <c r="I30" s="39"/>
      <c r="J30" s="359" t="s">
        <v>24</v>
      </c>
      <c r="K30" s="9"/>
      <c r="L30" s="63"/>
      <c r="M30" s="116"/>
      <c r="N30" s="39" t="s">
        <v>159</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9"/>
      <c r="E32" s="9"/>
      <c r="F32" s="63"/>
      <c r="G32" s="119"/>
      <c r="H32" s="39" t="s">
        <v>70</v>
      </c>
      <c r="I32" s="39"/>
      <c r="J32" s="359"/>
      <c r="K32" s="9"/>
      <c r="L32" s="63"/>
      <c r="M32" s="116"/>
      <c r="N32" s="39" t="s">
        <v>70</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2"/>
      <c r="E34" s="9"/>
      <c r="F34" s="63"/>
      <c r="G34" s="119"/>
      <c r="H34" s="39" t="s">
        <v>161</v>
      </c>
      <c r="I34" s="39"/>
      <c r="J34" s="372"/>
      <c r="K34" s="9"/>
      <c r="L34" s="63"/>
      <c r="M34" s="116"/>
      <c r="N34" s="39" t="s">
        <v>161</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2"/>
      <c r="E36" s="9"/>
      <c r="F36" s="63"/>
      <c r="G36" s="27"/>
      <c r="H36" s="39" t="s">
        <v>162</v>
      </c>
      <c r="I36" s="39"/>
      <c r="J36" s="372"/>
      <c r="K36" s="9"/>
      <c r="L36" s="63"/>
      <c r="M36" s="116"/>
      <c r="N36" s="39" t="s">
        <v>162</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9"/>
      <c r="E41" s="9"/>
      <c r="F41" s="14"/>
      <c r="G41" s="119"/>
      <c r="H41" s="39" t="s">
        <v>65</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9" t="s">
        <v>24</v>
      </c>
      <c r="E43" s="9"/>
      <c r="F43" s="63"/>
      <c r="G43" s="119"/>
      <c r="H43" s="39" t="s">
        <v>159</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9"/>
      <c r="E45" s="9"/>
      <c r="F45" s="63"/>
      <c r="G45" s="119"/>
      <c r="H45" s="39" t="s">
        <v>70</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2"/>
      <c r="E47" s="9"/>
      <c r="F47" s="63"/>
      <c r="G47" s="119"/>
      <c r="H47" s="39" t="s">
        <v>161</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2"/>
      <c r="E49" s="9"/>
      <c r="F49" s="63"/>
      <c r="G49" s="119"/>
      <c r="H49" s="39" t="s">
        <v>162</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9"/>
      <c r="K52" s="396"/>
      <c r="L52" s="397"/>
      <c r="M52" s="32"/>
      <c r="N52" s="32"/>
      <c r="O52" s="32"/>
      <c r="P52" s="469" t="str">
        <f>Pokyny!E49</f>
        <v xml:space="preserve"> Verze 2: duben 2025.</v>
      </c>
      <c r="Q52" s="396"/>
      <c r="R52" s="397"/>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31"/>
      <c r="T57" s="431"/>
      <c r="U57" s="1"/>
      <c r="V57" s="1"/>
      <c r="W57" s="1"/>
      <c r="X57" s="1"/>
      <c r="Y57" s="1"/>
      <c r="Z57" s="1"/>
      <c r="AA57" s="1"/>
    </row>
    <row r="58" spans="1:27" ht="15.75" customHeight="1">
      <c r="A58" s="1"/>
      <c r="B58" s="1"/>
      <c r="C58" s="1"/>
      <c r="D58" s="1"/>
      <c r="E58" s="1"/>
      <c r="F58" s="1"/>
      <c r="G58" s="27"/>
      <c r="H58" s="1"/>
      <c r="I58" s="1"/>
      <c r="J58" s="461"/>
      <c r="K58" s="431"/>
      <c r="L58" s="431"/>
      <c r="M58" s="1"/>
      <c r="N58" s="1"/>
      <c r="O58" s="1"/>
      <c r="P58" s="461" t="s">
        <v>16</v>
      </c>
      <c r="Q58" s="431"/>
      <c r="R58" s="431"/>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0" priority="1">
      <formula>#REF!&lt;&gt;"O - ostatní výsledky"</formula>
    </cfRule>
  </conditionalFormatting>
  <conditionalFormatting sqref="H51:L51">
    <cfRule type="expression" dxfId="89" priority="2">
      <formula>#REF!&lt;&gt;"O - ostatní výsledky"</formula>
    </cfRule>
  </conditionalFormatting>
  <conditionalFormatting sqref="J45">
    <cfRule type="expression" dxfId="88" priority="3">
      <formula>$D$10&lt;2</formula>
    </cfRule>
  </conditionalFormatting>
  <conditionalFormatting sqref="B24:F24">
    <cfRule type="expression" dxfId="87" priority="4">
      <formula>#REF!&lt;&gt;"O - ostatní výsledky"</formula>
    </cfRule>
  </conditionalFormatting>
  <conditionalFormatting sqref="J32">
    <cfRule type="expression" dxfId="86" priority="5">
      <formula>$D$10&lt;2</formula>
    </cfRule>
  </conditionalFormatting>
  <conditionalFormatting sqref="H24:L24">
    <cfRule type="expression" dxfId="85" priority="6">
      <formula>#REF!&lt;&gt;"O - ostatní výsledky"</formula>
    </cfRule>
  </conditionalFormatting>
  <conditionalFormatting sqref="B37:F37">
    <cfRule type="expression" dxfId="84" priority="7">
      <formula>#REF!&lt;&gt;"O - ostatní výsledky"</formula>
    </cfRule>
  </conditionalFormatting>
  <conditionalFormatting sqref="N24:R24">
    <cfRule type="expression" dxfId="83" priority="8">
      <formula>#REF!&lt;&gt;"O - ostatní výsledky"</formula>
    </cfRule>
  </conditionalFormatting>
  <conditionalFormatting sqref="N37:R37">
    <cfRule type="expression" dxfId="82" priority="9">
      <formula>#REF!&lt;&gt;"O - ostatní výsledky"</formula>
    </cfRule>
  </conditionalFormatting>
  <conditionalFormatting sqref="H37:L37">
    <cfRule type="expression" dxfId="81" priority="10">
      <formula>#REF!&lt;&gt;"O - ostatní výsledky"</formula>
    </cfRule>
  </conditionalFormatting>
  <conditionalFormatting sqref="B50:F50">
    <cfRule type="expression" dxfId="80" priority="11">
      <formula>#REF!&lt;&gt;"O - ostatní výsledky"</formula>
    </cfRule>
  </conditionalFormatting>
  <conditionalFormatting sqref="H50:L50">
    <cfRule type="expression" dxfId="79" priority="12">
      <formula>#REF!&lt;&gt;"O - ostatní výsledky"</formula>
    </cfRule>
  </conditionalFormatting>
  <conditionalFormatting sqref="J15 J17 J19 J21 J23">
    <cfRule type="expression" dxfId="78" priority="13">
      <formula>$D$10&lt;2</formula>
    </cfRule>
  </conditionalFormatting>
  <conditionalFormatting sqref="P15 P17 P19 P21 P23">
    <cfRule type="expression" dxfId="77" priority="14">
      <formula>$D$10&lt;3</formula>
    </cfRule>
  </conditionalFormatting>
  <conditionalFormatting sqref="D28 D30 D32 D34 D36">
    <cfRule type="expression" dxfId="76" priority="15">
      <formula>$D$10&lt;4</formula>
    </cfRule>
  </conditionalFormatting>
  <conditionalFormatting sqref="J28 J30 J32 J34 J36">
    <cfRule type="expression" dxfId="75" priority="16">
      <formula>$D$10&lt;5</formula>
    </cfRule>
  </conditionalFormatting>
  <conditionalFormatting sqref="P28 P30 P32 P34 P36">
    <cfRule type="expression" dxfId="74" priority="17">
      <formula>$D$10&lt;6</formula>
    </cfRule>
  </conditionalFormatting>
  <conditionalFormatting sqref="D41 D43 D45 D47 D49">
    <cfRule type="expression" dxfId="73" priority="18">
      <formula>$D$10&lt;7</formula>
    </cfRule>
  </conditionalFormatting>
  <conditionalFormatting sqref="J41 J43 J45 J47 J49">
    <cfRule type="expression" dxfId="72"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zoomScale="80" zoomScaleNormal="80" workbookViewId="0">
      <selection activeCell="D11" sqref="D11"/>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4" t="s">
        <v>168</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2" t="s">
        <v>169</v>
      </c>
      <c r="C6" s="403"/>
      <c r="D6" s="403"/>
      <c r="E6" s="403"/>
      <c r="F6" s="403"/>
      <c r="G6" s="403"/>
      <c r="H6" s="403"/>
      <c r="I6" s="403"/>
      <c r="J6" s="403"/>
      <c r="K6" s="403"/>
      <c r="L6" s="404"/>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2" t="s">
        <v>1344</v>
      </c>
      <c r="C8" s="431"/>
      <c r="D8" s="431"/>
      <c r="E8" s="431"/>
      <c r="F8" s="431"/>
      <c r="G8" s="431"/>
      <c r="H8" s="431"/>
      <c r="I8" s="33"/>
      <c r="J8" s="33"/>
      <c r="K8" s="33"/>
      <c r="L8" s="33"/>
      <c r="M8" s="124"/>
      <c r="N8" s="86"/>
      <c r="O8" s="86"/>
      <c r="P8" s="86"/>
      <c r="Q8" s="86"/>
      <c r="R8" s="86"/>
      <c r="S8" s="86"/>
      <c r="T8" s="86"/>
      <c r="U8" s="86"/>
      <c r="V8" s="86"/>
      <c r="W8" s="86"/>
      <c r="X8" s="86"/>
      <c r="Y8" s="86"/>
      <c r="Z8" s="86"/>
      <c r="AA8" s="86"/>
    </row>
    <row r="9" spans="1:27" ht="43.5" customHeight="1">
      <c r="A9" s="27"/>
      <c r="B9" s="483" t="s">
        <v>170</v>
      </c>
      <c r="C9" s="431"/>
      <c r="D9" s="431"/>
      <c r="E9" s="431"/>
      <c r="F9" s="431"/>
      <c r="G9" s="431"/>
      <c r="H9" s="431"/>
      <c r="I9" s="431"/>
      <c r="J9" s="431"/>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171</v>
      </c>
      <c r="C11" s="115"/>
      <c r="D11" s="371" t="s">
        <v>172</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173</v>
      </c>
      <c r="C14" s="45"/>
      <c r="D14" s="20"/>
      <c r="E14" s="20"/>
      <c r="F14" s="10"/>
      <c r="G14" s="10"/>
      <c r="H14" s="125" t="s">
        <v>174</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175</v>
      </c>
      <c r="C16" s="127"/>
      <c r="D16" s="9"/>
      <c r="E16" s="9"/>
      <c r="F16" s="29"/>
      <c r="G16" s="10"/>
      <c r="H16" s="126" t="s">
        <v>175</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176</v>
      </c>
      <c r="C18" s="14"/>
      <c r="D18" s="359"/>
      <c r="E18" s="9"/>
      <c r="F18" s="63" t="str">
        <f>"Zapsáno znaků:      "&amp;LEN(D18)&amp;" z max. 150"</f>
        <v>Zapsáno znaků:      0 z max. 150</v>
      </c>
      <c r="G18" s="10"/>
      <c r="H18" s="14" t="s">
        <v>176</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177</v>
      </c>
      <c r="C20" s="14"/>
      <c r="D20" s="359"/>
      <c r="E20" s="9"/>
      <c r="F20" s="29"/>
      <c r="G20" s="10"/>
      <c r="H20" s="14" t="s">
        <v>177</v>
      </c>
      <c r="I20" s="14"/>
      <c r="J20" s="359" t="s">
        <v>172</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2" t="s">
        <v>178</v>
      </c>
      <c r="C23" s="39"/>
      <c r="D23" s="475"/>
      <c r="E23" s="9"/>
      <c r="F23" s="14"/>
      <c r="G23" s="119"/>
      <c r="H23" s="482" t="s">
        <v>179</v>
      </c>
      <c r="I23" s="39"/>
      <c r="J23" s="475"/>
      <c r="K23" s="9"/>
      <c r="L23" s="14"/>
      <c r="M23" s="109"/>
    </row>
    <row r="24" spans="1:27" ht="15.75" customHeight="1">
      <c r="A24" s="1"/>
      <c r="B24" s="436"/>
      <c r="C24" s="39"/>
      <c r="D24" s="476"/>
      <c r="E24" s="9"/>
      <c r="F24" s="14"/>
      <c r="G24" s="119"/>
      <c r="H24" s="436"/>
      <c r="I24" s="39"/>
      <c r="J24" s="476"/>
      <c r="K24" s="9"/>
      <c r="L24" s="14"/>
      <c r="M24" s="109"/>
      <c r="N24" s="1"/>
      <c r="O24" s="1"/>
      <c r="P24" s="1"/>
      <c r="Q24" s="1"/>
      <c r="R24" s="1"/>
      <c r="S24" s="1"/>
      <c r="T24" s="1"/>
      <c r="U24" s="1"/>
      <c r="V24" s="1"/>
      <c r="W24" s="1"/>
      <c r="X24" s="1"/>
      <c r="Y24" s="1"/>
      <c r="Z24" s="1"/>
      <c r="AA24" s="1"/>
    </row>
    <row r="25" spans="1:27" ht="15.75" customHeight="1">
      <c r="A25" s="1"/>
      <c r="B25" s="437"/>
      <c r="C25" s="128"/>
      <c r="D25" s="8"/>
      <c r="E25" s="9"/>
      <c r="F25" s="55"/>
      <c r="G25" s="119"/>
      <c r="H25" s="437"/>
      <c r="I25" s="128"/>
      <c r="J25" s="480"/>
      <c r="K25" s="9"/>
      <c r="L25" s="55"/>
      <c r="M25" s="109"/>
    </row>
    <row r="26" spans="1:27" ht="15.75" customHeight="1">
      <c r="A26" s="1"/>
      <c r="B26" s="8"/>
      <c r="C26" s="8"/>
      <c r="D26" s="8"/>
      <c r="E26" s="9"/>
      <c r="F26" s="55"/>
      <c r="G26" s="119"/>
      <c r="H26" s="8"/>
      <c r="I26" s="8"/>
      <c r="J26" s="481"/>
      <c r="K26" s="9"/>
      <c r="L26" s="55"/>
      <c r="M26" s="109"/>
    </row>
    <row r="27" spans="1:27" ht="15.75" customHeight="1">
      <c r="A27" s="1"/>
      <c r="B27" s="482" t="s">
        <v>180</v>
      </c>
      <c r="C27" s="121"/>
      <c r="D27" s="477"/>
      <c r="E27" s="9"/>
      <c r="F27" s="474"/>
      <c r="G27" s="119"/>
      <c r="H27" s="482" t="s">
        <v>180</v>
      </c>
      <c r="I27" s="39"/>
      <c r="J27" s="477"/>
      <c r="K27" s="9"/>
      <c r="L27" s="474"/>
      <c r="M27" s="109"/>
    </row>
    <row r="28" spans="1:27" ht="15.75" customHeight="1">
      <c r="A28" s="1"/>
      <c r="B28" s="436"/>
      <c r="C28" s="121"/>
      <c r="D28" s="478"/>
      <c r="E28" s="9"/>
      <c r="F28" s="436"/>
      <c r="G28" s="119"/>
      <c r="H28" s="436"/>
      <c r="I28" s="8"/>
      <c r="J28" s="478"/>
      <c r="K28" s="9"/>
      <c r="L28" s="436"/>
      <c r="M28" s="109"/>
    </row>
    <row r="29" spans="1:27" ht="45.75" customHeight="1">
      <c r="A29" s="1"/>
      <c r="B29" s="437"/>
      <c r="C29" s="8"/>
      <c r="D29" s="476"/>
      <c r="E29" s="9"/>
      <c r="F29" s="437"/>
      <c r="G29" s="119"/>
      <c r="H29" s="437"/>
      <c r="I29" s="8"/>
      <c r="J29" s="476"/>
      <c r="K29" s="9"/>
      <c r="L29" s="437"/>
      <c r="M29" s="109"/>
    </row>
    <row r="30" spans="1:27" ht="15.75" customHeight="1">
      <c r="A30" s="1"/>
      <c r="B30" s="14"/>
      <c r="C30" s="14"/>
      <c r="D30" s="8"/>
      <c r="E30" s="9"/>
      <c r="F30" s="14"/>
      <c r="G30" s="119"/>
      <c r="H30" s="14"/>
      <c r="I30" s="14"/>
      <c r="J30" s="8"/>
      <c r="K30" s="9"/>
      <c r="L30" s="14"/>
      <c r="M30" s="109"/>
    </row>
    <row r="31" spans="1:27" ht="62.25" customHeight="1">
      <c r="A31" s="1"/>
      <c r="B31" s="39" t="s">
        <v>181</v>
      </c>
      <c r="C31" s="39"/>
      <c r="D31" s="359"/>
      <c r="E31" s="9"/>
      <c r="F31" s="63" t="str">
        <f>"Zapsáno znaků:      "&amp;LEN(D31)&amp;" z max. 150"</f>
        <v>Zapsáno znaků:      0 z max. 150</v>
      </c>
      <c r="G31" s="119"/>
      <c r="H31" s="39" t="s">
        <v>182</v>
      </c>
      <c r="I31" s="39"/>
      <c r="J31" s="359"/>
      <c r="K31" s="9"/>
      <c r="L31" s="63" t="str">
        <f>"Zapsáno znaků: "&amp;LEN(J31)&amp;" z max. 150"</f>
        <v>Zapsáno znaků: 0 z max. 150</v>
      </c>
      <c r="M31" s="109"/>
    </row>
    <row r="32" spans="1:27" ht="15.75" customHeight="1">
      <c r="A32" s="1"/>
      <c r="B32" s="8"/>
      <c r="C32" s="8"/>
      <c r="D32" s="62"/>
      <c r="E32" s="9"/>
      <c r="F32" s="8"/>
      <c r="G32" s="479"/>
      <c r="H32" s="8"/>
      <c r="I32" s="8"/>
      <c r="J32" s="9"/>
      <c r="K32" s="9"/>
      <c r="L32" s="8"/>
      <c r="M32" s="1"/>
    </row>
    <row r="33" spans="1:27" ht="67.5" customHeight="1">
      <c r="A33" s="1"/>
      <c r="B33" s="39" t="s">
        <v>183</v>
      </c>
      <c r="C33" s="39"/>
      <c r="D33" s="359"/>
      <c r="E33" s="9"/>
      <c r="F33" s="63" t="str">
        <f>"Zapsáno znaků:      "&amp;LEN(D33)&amp;" z max. 150"</f>
        <v>Zapsáno znaků:      0 z max. 150</v>
      </c>
      <c r="G33" s="437"/>
      <c r="H33" s="39" t="s">
        <v>183</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184</v>
      </c>
      <c r="C35" s="14"/>
      <c r="D35" s="14"/>
      <c r="E35" s="14"/>
      <c r="F35" s="14"/>
      <c r="G35" s="14"/>
      <c r="H35" s="14" t="s">
        <v>184</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185</v>
      </c>
      <c r="C38" s="45"/>
      <c r="D38" s="20"/>
      <c r="E38" s="20"/>
      <c r="F38" s="10"/>
      <c r="G38" s="10"/>
      <c r="H38" s="125" t="s">
        <v>186</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175</v>
      </c>
      <c r="C40" s="127"/>
      <c r="D40" s="9"/>
      <c r="E40" s="9"/>
      <c r="F40" s="29"/>
      <c r="G40" s="10"/>
      <c r="H40" s="126" t="s">
        <v>175</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176</v>
      </c>
      <c r="C42" s="14"/>
      <c r="D42" s="359"/>
      <c r="E42" s="9"/>
      <c r="F42" s="63" t="str">
        <f>"Zapsáno znaků:      "&amp;LEN(D42)&amp;" z max. 150"</f>
        <v>Zapsáno znaků:      0 z max. 150</v>
      </c>
      <c r="G42" s="10"/>
      <c r="H42" s="14" t="s">
        <v>176</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177</v>
      </c>
      <c r="C44" s="14"/>
      <c r="D44" s="359" t="s">
        <v>172</v>
      </c>
      <c r="E44" s="9"/>
      <c r="F44" s="29"/>
      <c r="G44" s="10"/>
      <c r="H44" s="14" t="s">
        <v>177</v>
      </c>
      <c r="I44" s="14"/>
      <c r="J44" s="359" t="s">
        <v>172</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2" t="s">
        <v>187</v>
      </c>
      <c r="C47" s="39"/>
      <c r="D47" s="475"/>
      <c r="E47" s="9"/>
      <c r="F47" s="14"/>
      <c r="G47" s="119"/>
      <c r="H47" s="482" t="s">
        <v>188</v>
      </c>
      <c r="I47" s="39"/>
      <c r="J47" s="475"/>
      <c r="K47" s="9"/>
      <c r="L47" s="14"/>
      <c r="M47" s="1"/>
      <c r="N47" s="1"/>
      <c r="O47" s="1"/>
      <c r="P47" s="1"/>
      <c r="Q47" s="1"/>
      <c r="R47" s="1"/>
      <c r="S47" s="1"/>
      <c r="T47" s="1"/>
      <c r="U47" s="1"/>
      <c r="V47" s="1"/>
      <c r="W47" s="1"/>
      <c r="X47" s="1"/>
      <c r="Y47" s="1"/>
      <c r="Z47" s="1"/>
      <c r="AA47" s="1"/>
    </row>
    <row r="48" spans="1:27" ht="15.75" customHeight="1">
      <c r="A48" s="1"/>
      <c r="B48" s="436"/>
      <c r="C48" s="39"/>
      <c r="D48" s="476"/>
      <c r="E48" s="9"/>
      <c r="F48" s="14"/>
      <c r="G48" s="119"/>
      <c r="H48" s="436"/>
      <c r="I48" s="39"/>
      <c r="J48" s="476"/>
      <c r="K48" s="9"/>
      <c r="L48" s="14"/>
      <c r="M48" s="1"/>
      <c r="N48" s="1"/>
      <c r="O48" s="1"/>
      <c r="P48" s="1"/>
      <c r="Q48" s="1"/>
      <c r="R48" s="1"/>
      <c r="S48" s="1"/>
      <c r="T48" s="1"/>
      <c r="U48" s="1"/>
      <c r="V48" s="1"/>
      <c r="W48" s="1"/>
      <c r="X48" s="1"/>
      <c r="Y48" s="1"/>
      <c r="Z48" s="1"/>
      <c r="AA48" s="1"/>
    </row>
    <row r="49" spans="1:27" ht="15.75" customHeight="1">
      <c r="A49" s="1"/>
      <c r="B49" s="437"/>
      <c r="C49" s="128"/>
      <c r="D49" s="8"/>
      <c r="E49" s="9"/>
      <c r="F49" s="55"/>
      <c r="G49" s="119"/>
      <c r="H49" s="437"/>
      <c r="I49" s="128"/>
      <c r="J49" s="480"/>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1"/>
      <c r="K50" s="9"/>
      <c r="L50" s="55"/>
      <c r="M50" s="1"/>
      <c r="N50" s="1"/>
      <c r="O50" s="1"/>
      <c r="P50" s="1"/>
      <c r="Q50" s="1"/>
      <c r="R50" s="1"/>
      <c r="S50" s="1"/>
      <c r="T50" s="1"/>
      <c r="U50" s="1"/>
      <c r="V50" s="1"/>
      <c r="W50" s="1"/>
      <c r="X50" s="1"/>
      <c r="Y50" s="1"/>
      <c r="Z50" s="1"/>
      <c r="AA50" s="1"/>
    </row>
    <row r="51" spans="1:27" ht="15.75" customHeight="1">
      <c r="A51" s="1"/>
      <c r="B51" s="482" t="s">
        <v>180</v>
      </c>
      <c r="C51" s="121"/>
      <c r="D51" s="477"/>
      <c r="E51" s="9"/>
      <c r="F51" s="474"/>
      <c r="G51" s="119"/>
      <c r="H51" s="482" t="s">
        <v>180</v>
      </c>
      <c r="I51" s="39"/>
      <c r="J51" s="477"/>
      <c r="K51" s="9"/>
      <c r="L51" s="474"/>
      <c r="M51" s="1"/>
      <c r="N51" s="1"/>
      <c r="O51" s="1"/>
      <c r="P51" s="1"/>
      <c r="Q51" s="1"/>
      <c r="R51" s="1"/>
      <c r="S51" s="1"/>
      <c r="T51" s="1"/>
      <c r="U51" s="1"/>
      <c r="V51" s="1"/>
      <c r="W51" s="1"/>
      <c r="X51" s="1"/>
      <c r="Y51" s="1"/>
      <c r="Z51" s="1"/>
      <c r="AA51" s="1"/>
    </row>
    <row r="52" spans="1:27" ht="15.75" customHeight="1">
      <c r="A52" s="1"/>
      <c r="B52" s="436"/>
      <c r="C52" s="121"/>
      <c r="D52" s="478"/>
      <c r="E52" s="9"/>
      <c r="F52" s="436"/>
      <c r="G52" s="119"/>
      <c r="H52" s="436"/>
      <c r="I52" s="8"/>
      <c r="J52" s="478"/>
      <c r="K52" s="9"/>
      <c r="L52" s="436"/>
      <c r="M52" s="1"/>
      <c r="N52" s="1"/>
      <c r="O52" s="1"/>
      <c r="P52" s="1"/>
      <c r="Q52" s="1"/>
      <c r="R52" s="1"/>
      <c r="S52" s="1"/>
      <c r="T52" s="1"/>
      <c r="U52" s="1"/>
      <c r="V52" s="1"/>
      <c r="W52" s="1"/>
      <c r="X52" s="1"/>
      <c r="Y52" s="1"/>
      <c r="Z52" s="1"/>
      <c r="AA52" s="1"/>
    </row>
    <row r="53" spans="1:27" ht="45.75" customHeight="1">
      <c r="A53" s="1"/>
      <c r="B53" s="437"/>
      <c r="C53" s="8"/>
      <c r="D53" s="476"/>
      <c r="E53" s="9"/>
      <c r="F53" s="437"/>
      <c r="G53" s="119"/>
      <c r="H53" s="437"/>
      <c r="I53" s="8"/>
      <c r="J53" s="476"/>
      <c r="K53" s="9"/>
      <c r="L53" s="437"/>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189</v>
      </c>
      <c r="C55" s="39"/>
      <c r="D55" s="359"/>
      <c r="E55" s="9"/>
      <c r="F55" s="63" t="str">
        <f>"Zapsáno znaků:      "&amp;LEN(D55)&amp;" z max. 150"</f>
        <v>Zapsáno znaků:      0 z max. 150</v>
      </c>
      <c r="G55" s="119"/>
      <c r="H55" s="39" t="s">
        <v>190</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79"/>
      <c r="H56" s="8"/>
      <c r="I56" s="8"/>
      <c r="J56" s="9"/>
      <c r="K56" s="9"/>
      <c r="L56" s="8"/>
      <c r="M56" s="1"/>
      <c r="N56" s="1"/>
      <c r="O56" s="1"/>
      <c r="P56" s="1"/>
      <c r="Q56" s="1"/>
      <c r="R56" s="1"/>
      <c r="S56" s="1"/>
      <c r="T56" s="1"/>
      <c r="U56" s="1"/>
      <c r="V56" s="1"/>
      <c r="W56" s="1"/>
      <c r="X56" s="1"/>
      <c r="Y56" s="1"/>
      <c r="Z56" s="1"/>
      <c r="AA56" s="1"/>
    </row>
    <row r="57" spans="1:27" ht="67.5" customHeight="1">
      <c r="A57" s="1"/>
      <c r="B57" s="39" t="s">
        <v>183</v>
      </c>
      <c r="C57" s="39"/>
      <c r="D57" s="359"/>
      <c r="E57" s="9"/>
      <c r="F57" s="63" t="str">
        <f>"Zapsáno znaků:      "&amp;LEN(D57)&amp;" z max. 150"</f>
        <v>Zapsáno znaků:      0 z max. 150</v>
      </c>
      <c r="G57" s="437"/>
      <c r="H57" s="39" t="s">
        <v>183</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184</v>
      </c>
      <c r="C59" s="14"/>
      <c r="D59" s="14"/>
      <c r="E59" s="14"/>
      <c r="F59" s="14"/>
      <c r="G59" s="14"/>
      <c r="H59" s="14" t="s">
        <v>184</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9" t="str">
        <f>Pokyny!E49</f>
        <v xml:space="preserve"> Verze 2: duben 2025.</v>
      </c>
      <c r="K62" s="396"/>
      <c r="L62" s="397"/>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c r="K68" s="431"/>
      <c r="L68" s="431"/>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UnSk8yzdrmmkoXoBJ2cM7KqGdfH2OFVo3o1O4qX1kFGEmYDMOOMrFKsPnlmWBkgGbP6wEG0ryNuA3/vDuXLU8A==" saltValue="B3cemDwLQj5/OUD8gremDw==" spinCount="100000" sheet="1" objects="1" scenario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B36:F37 B35:C35">
    <cfRule type="expression" dxfId="71" priority="5">
      <formula>$D$20&lt;&gt;"O - ostatní výsledky"</formula>
    </cfRule>
  </conditionalFormatting>
  <conditionalFormatting sqref="H36:L37 K35:L35">
    <cfRule type="expression" dxfId="70" priority="6">
      <formula>$J$20&lt;&gt;"O - ostatní výsledky"</formula>
    </cfRule>
  </conditionalFormatting>
  <conditionalFormatting sqref="B60:F61 B59:C59">
    <cfRule type="expression" dxfId="69" priority="7">
      <formula>$D$44&lt;&gt;"O - ostatní výsledky"</formula>
    </cfRule>
  </conditionalFormatting>
  <conditionalFormatting sqref="H60:L61 K59:L59">
    <cfRule type="expression" dxfId="68" priority="8">
      <formula>$J$44&lt;&gt;"O - ostatní výsledky"</formula>
    </cfRule>
  </conditionalFormatting>
  <conditionalFormatting sqref="J18 J20 J23:J24 J27:J29 J31 J33">
    <cfRule type="expression" dxfId="67" priority="9">
      <formula>$D$11&lt;2</formula>
    </cfRule>
  </conditionalFormatting>
  <conditionalFormatting sqref="D42 D44 D47:D48 D55 D57">
    <cfRule type="expression" dxfId="66" priority="10">
      <formula>$D$11&lt;3</formula>
    </cfRule>
  </conditionalFormatting>
  <conditionalFormatting sqref="J42 J44 J47:J48 J51:J53 J55 J57">
    <cfRule type="expression" dxfId="65" priority="11">
      <formula>$D$11&lt;4</formula>
    </cfRule>
  </conditionalFormatting>
  <conditionalFormatting sqref="D35:J35">
    <cfRule type="expression" dxfId="64" priority="4">
      <formula>$D$20&lt;&gt;"O - ostatní výsledky"</formula>
    </cfRule>
  </conditionalFormatting>
  <conditionalFormatting sqref="D59:J59">
    <cfRule type="expression" dxfId="63" priority="3">
      <formula>$D$44&lt;&gt;"O - ostatní výsledky"</formula>
    </cfRule>
  </conditionalFormatting>
  <conditionalFormatting sqref="D27:D29">
    <cfRule type="expression" dxfId="62" priority="2">
      <formula>$D$11&lt;2</formula>
    </cfRule>
  </conditionalFormatting>
  <conditionalFormatting sqref="D51:D53">
    <cfRule type="expression" dxfId="61"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číselníky!$AI$11:$AI$23</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zoomScale="80" zoomScaleNormal="80" workbookViewId="0">
      <selection activeCell="D12" sqref="D12:E12"/>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191</v>
      </c>
      <c r="C3" s="494"/>
      <c r="D3" s="494"/>
      <c r="E3" s="494"/>
      <c r="F3" s="494"/>
      <c r="G3" s="495"/>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2" t="s">
        <v>60</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192</v>
      </c>
      <c r="C8" s="108"/>
      <c r="D8" s="496" t="str">
        <f>IF('Hlavní uchazeč'!D15="","Chybí doplnit obchodní jméno na listu Hlavní uchazeč",číselníky!Y9)</f>
        <v>Chybí doplnit obchodní jméno na listu Hlavní uchazeč</v>
      </c>
      <c r="E8" s="431"/>
      <c r="F8" s="431"/>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193</v>
      </c>
      <c r="C10" s="119"/>
      <c r="D10" s="134"/>
      <c r="E10" s="134"/>
      <c r="F10" s="497"/>
      <c r="G10" s="396"/>
      <c r="H10" s="396"/>
      <c r="I10" s="397"/>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498" t="str">
        <f>IF('Hlavní uchazeč'!D19="Vyberte možnost:","Chybí doplnit",číselníky!X14)</f>
        <v>Chybí doplnit</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2" t="s">
        <v>194</v>
      </c>
      <c r="C14" s="29"/>
      <c r="D14" s="499"/>
      <c r="E14" s="500" t="str">
        <f>IF(D14="","     Nevyplněno","")</f>
        <v xml:space="preserve">     Nevyplněno</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37"/>
      <c r="C15" s="29"/>
      <c r="D15" s="476"/>
      <c r="E15" s="501"/>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2" t="s">
        <v>195</v>
      </c>
      <c r="C17" s="396"/>
      <c r="D17" s="396"/>
      <c r="E17" s="396"/>
      <c r="F17" s="396"/>
      <c r="G17" s="396"/>
      <c r="H17" s="396"/>
      <c r="I17" s="397"/>
      <c r="J17" s="138"/>
      <c r="K17" s="138"/>
      <c r="L17" s="138"/>
      <c r="M17" s="1"/>
      <c r="N17" s="1"/>
      <c r="O17" s="1"/>
      <c r="P17" s="1"/>
      <c r="Q17" s="1"/>
      <c r="R17" s="1"/>
      <c r="S17" s="1"/>
      <c r="T17" s="1"/>
      <c r="U17" s="1"/>
      <c r="V17" s="1"/>
      <c r="W17" s="1"/>
      <c r="X17" s="1"/>
      <c r="Y17" s="1"/>
      <c r="Z17" s="1"/>
    </row>
    <row r="18" spans="1:26" ht="54.75" customHeight="1">
      <c r="A18" s="1"/>
      <c r="B18" s="503" t="s">
        <v>196</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4" t="s">
        <v>1933</v>
      </c>
      <c r="C21" s="29"/>
      <c r="D21" s="140" t="s">
        <v>197</v>
      </c>
      <c r="E21" s="141" t="s">
        <v>198</v>
      </c>
      <c r="F21" s="142" t="s">
        <v>199</v>
      </c>
      <c r="G21" s="142" t="s">
        <v>200</v>
      </c>
      <c r="H21" s="143" t="s">
        <v>201</v>
      </c>
      <c r="I21" s="29"/>
      <c r="J21" s="29"/>
      <c r="K21" s="29"/>
      <c r="L21" s="29"/>
    </row>
    <row r="22" spans="1:26" ht="30.75" customHeight="1">
      <c r="A22" s="1"/>
      <c r="B22" s="437"/>
      <c r="C22" s="29"/>
      <c r="D22" s="144" t="s">
        <v>202</v>
      </c>
      <c r="E22" s="145">
        <v>0.7</v>
      </c>
      <c r="F22" s="145">
        <v>0.45</v>
      </c>
      <c r="G22" s="145">
        <v>0.8</v>
      </c>
      <c r="H22" s="146">
        <v>0.6</v>
      </c>
      <c r="I22" s="29"/>
      <c r="J22" s="29"/>
      <c r="K22" s="29"/>
      <c r="L22" s="29"/>
    </row>
    <row r="23" spans="1:26" ht="30.75" customHeight="1">
      <c r="A23" s="1"/>
      <c r="B23" s="29"/>
      <c r="C23" s="29"/>
      <c r="D23" s="144" t="s">
        <v>203</v>
      </c>
      <c r="E23" s="147">
        <v>0.6</v>
      </c>
      <c r="F23" s="147">
        <v>0.35</v>
      </c>
      <c r="G23" s="147">
        <v>0.75</v>
      </c>
      <c r="H23" s="148">
        <v>0.5</v>
      </c>
      <c r="I23" s="29"/>
      <c r="J23" s="29"/>
      <c r="K23" s="29"/>
      <c r="L23" s="29"/>
    </row>
    <row r="24" spans="1:26" ht="30.75" customHeight="1">
      <c r="A24" s="1"/>
      <c r="B24" s="29"/>
      <c r="C24" s="29"/>
      <c r="D24" s="149" t="s">
        <v>204</v>
      </c>
      <c r="E24" s="145">
        <v>0.5</v>
      </c>
      <c r="F24" s="145">
        <v>0.25</v>
      </c>
      <c r="G24" s="145">
        <v>0.65</v>
      </c>
      <c r="H24" s="146">
        <v>0.4</v>
      </c>
      <c r="I24" s="29"/>
      <c r="J24" s="29"/>
      <c r="K24" s="29"/>
      <c r="L24" s="29"/>
    </row>
    <row r="25" spans="1:26" ht="30.75" customHeight="1">
      <c r="A25" s="1"/>
      <c r="B25" s="29"/>
      <c r="C25" s="29"/>
      <c r="D25" s="150" t="s">
        <v>205</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IF(FP_HÚ="Chybí doplnit",0,IF($D$14="ANO",číselníky!X4,číselníky!X6))</f>
        <v>0</v>
      </c>
      <c r="F27" s="157">
        <f>IF($D$12="Chybí doplnit",0,IF($D$14="ANO",číselníky!Y4,číselníky!Y6))</f>
        <v>0</v>
      </c>
      <c r="G27" s="505" t="s">
        <v>207</v>
      </c>
      <c r="H27" s="396"/>
      <c r="I27" s="397"/>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6" t="s">
        <v>1932</v>
      </c>
      <c r="C30" s="403"/>
      <c r="D30" s="455"/>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208</v>
      </c>
      <c r="C32" s="29"/>
      <c r="D32" s="155" t="s">
        <v>209</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2" t="s">
        <v>211</v>
      </c>
      <c r="C37" s="396"/>
      <c r="D37" s="396"/>
      <c r="E37" s="396"/>
      <c r="F37" s="396"/>
      <c r="G37" s="397"/>
      <c r="H37" s="167"/>
      <c r="I37" s="168"/>
      <c r="J37" s="62"/>
      <c r="K37" s="62"/>
      <c r="L37" s="62"/>
    </row>
    <row r="38" spans="1:26" ht="33" customHeight="1">
      <c r="A38" s="1"/>
      <c r="B38" s="507" t="s">
        <v>1935</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08" t="s">
        <v>212</v>
      </c>
      <c r="C40" s="509"/>
      <c r="D40" s="170" t="s">
        <v>213</v>
      </c>
      <c r="E40" s="170" t="s">
        <v>214</v>
      </c>
      <c r="F40" s="170" t="s">
        <v>215</v>
      </c>
      <c r="G40" s="170" t="s">
        <v>216</v>
      </c>
      <c r="H40" s="171" t="s">
        <v>217</v>
      </c>
      <c r="I40" s="56"/>
      <c r="J40" s="56"/>
      <c r="K40" s="56"/>
      <c r="L40" s="56"/>
      <c r="M40" s="169"/>
      <c r="N40" s="169"/>
      <c r="O40" s="169"/>
      <c r="P40" s="169"/>
      <c r="Q40" s="169"/>
      <c r="R40" s="169"/>
      <c r="S40" s="169"/>
      <c r="T40" s="169"/>
      <c r="U40" s="169"/>
      <c r="V40" s="169"/>
      <c r="W40" s="169"/>
      <c r="X40" s="169"/>
      <c r="Y40" s="169"/>
      <c r="Z40" s="169"/>
    </row>
    <row r="41" spans="1:26" ht="21" customHeight="1">
      <c r="A41" s="1"/>
      <c r="B41" s="510" t="s">
        <v>218</v>
      </c>
      <c r="C41" s="511"/>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2" t="s">
        <v>220</v>
      </c>
      <c r="C42" s="509"/>
      <c r="D42" s="173" t="s">
        <v>219</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08" t="s">
        <v>212</v>
      </c>
      <c r="C44" s="509"/>
      <c r="D44" s="170" t="s">
        <v>213</v>
      </c>
      <c r="E44" s="170" t="s">
        <v>214</v>
      </c>
      <c r="F44" s="170" t="s">
        <v>215</v>
      </c>
      <c r="G44" s="170" t="s">
        <v>216</v>
      </c>
      <c r="H44" s="170" t="s">
        <v>217</v>
      </c>
      <c r="I44" s="177"/>
      <c r="J44" s="29"/>
      <c r="K44" s="29"/>
      <c r="L44" s="29"/>
      <c r="M44" s="1"/>
      <c r="N44" s="1"/>
      <c r="O44" s="1"/>
      <c r="P44" s="1"/>
      <c r="Q44" s="1"/>
      <c r="R44" s="1"/>
      <c r="S44" s="1"/>
      <c r="T44" s="1"/>
      <c r="U44" s="1"/>
      <c r="V44" s="1"/>
      <c r="W44" s="1"/>
      <c r="X44" s="1"/>
      <c r="Y44" s="1"/>
      <c r="Z44" s="1"/>
    </row>
    <row r="45" spans="1:26" ht="21" customHeight="1">
      <c r="A45" s="1"/>
      <c r="B45" s="513" t="s">
        <v>221</v>
      </c>
      <c r="C45" s="509"/>
      <c r="D45" s="178" t="s">
        <v>222</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2" t="s">
        <v>223</v>
      </c>
      <c r="C46" s="509"/>
      <c r="D46" s="180" t="s">
        <v>222</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224</v>
      </c>
      <c r="C49" s="186"/>
      <c r="D49" s="367"/>
      <c r="E49" s="187" t="str">
        <f>IF(D49="Vyberte možnost:","     Nevyplněno","")</f>
        <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4" t="s">
        <v>225</v>
      </c>
      <c r="C51" s="396"/>
      <c r="D51" s="396"/>
      <c r="E51" s="396"/>
      <c r="F51" s="396"/>
      <c r="G51" s="396"/>
      <c r="H51" s="396"/>
      <c r="I51" s="397"/>
      <c r="J51" s="29"/>
      <c r="K51" s="29"/>
      <c r="L51" s="29"/>
      <c r="M51" s="1"/>
      <c r="N51" s="1"/>
      <c r="O51" s="1"/>
      <c r="P51" s="1"/>
      <c r="Q51" s="1"/>
      <c r="R51" s="1"/>
      <c r="S51" s="1"/>
      <c r="T51" s="1"/>
      <c r="U51" s="1"/>
      <c r="V51" s="1"/>
      <c r="W51" s="1"/>
      <c r="X51" s="1"/>
      <c r="Y51" s="1"/>
      <c r="Z51" s="1"/>
    </row>
    <row r="52" spans="1:26" ht="27.75" customHeight="1">
      <c r="A52" s="1"/>
      <c r="B52" s="502" t="s">
        <v>226</v>
      </c>
      <c r="C52" s="396"/>
      <c r="D52" s="396"/>
      <c r="E52" s="396"/>
      <c r="F52" s="396"/>
      <c r="G52" s="396"/>
      <c r="H52" s="396"/>
      <c r="I52" s="397"/>
      <c r="J52" s="165"/>
      <c r="K52" s="165"/>
      <c r="L52" s="165"/>
    </row>
    <row r="53" spans="1:26" ht="42" customHeight="1">
      <c r="A53" s="1"/>
      <c r="B53" s="502" t="s">
        <v>227</v>
      </c>
      <c r="C53" s="396"/>
      <c r="D53" s="396"/>
      <c r="E53" s="396"/>
      <c r="F53" s="396"/>
      <c r="G53" s="396"/>
      <c r="H53" s="396"/>
      <c r="I53" s="397"/>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228</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15" t="s">
        <v>1939</v>
      </c>
      <c r="C58" s="396"/>
      <c r="D58" s="396"/>
      <c r="E58" s="396"/>
      <c r="F58" s="396"/>
      <c r="G58" s="396"/>
      <c r="H58" s="396"/>
      <c r="I58" s="396"/>
      <c r="J58" s="396"/>
      <c r="K58" s="396"/>
      <c r="L58" s="397"/>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08" t="s">
        <v>212</v>
      </c>
      <c r="C60" s="509"/>
      <c r="D60" s="170" t="s">
        <v>213</v>
      </c>
      <c r="E60" s="170" t="s">
        <v>214</v>
      </c>
      <c r="F60" s="170" t="s">
        <v>215</v>
      </c>
      <c r="G60" s="170" t="s">
        <v>216</v>
      </c>
      <c r="H60" s="196" t="s">
        <v>217</v>
      </c>
      <c r="I60" s="197" t="s">
        <v>230</v>
      </c>
      <c r="J60" s="29"/>
      <c r="K60" s="29"/>
      <c r="L60" s="198"/>
    </row>
    <row r="61" spans="1:26" ht="21" customHeight="1">
      <c r="A61" s="199"/>
      <c r="B61" s="510" t="s">
        <v>231</v>
      </c>
      <c r="C61" s="511"/>
      <c r="D61" s="200" t="s">
        <v>222</v>
      </c>
      <c r="E61" s="369"/>
      <c r="F61" s="369"/>
      <c r="G61" s="369"/>
      <c r="H61" s="369"/>
      <c r="I61" s="201">
        <f t="shared" ref="I61:I65" si="3">SUM(E61:H61)</f>
        <v>0</v>
      </c>
      <c r="J61" s="29"/>
      <c r="K61" s="29"/>
      <c r="L61" s="198"/>
    </row>
    <row r="62" spans="1:26" ht="21" customHeight="1">
      <c r="A62" s="199"/>
      <c r="B62" s="512" t="s">
        <v>232</v>
      </c>
      <c r="C62" s="509"/>
      <c r="D62" s="173" t="s">
        <v>222</v>
      </c>
      <c r="E62" s="369"/>
      <c r="F62" s="369"/>
      <c r="G62" s="369"/>
      <c r="H62" s="369"/>
      <c r="I62" s="201">
        <f t="shared" si="3"/>
        <v>0</v>
      </c>
      <c r="J62" s="29"/>
      <c r="K62" s="29"/>
      <c r="L62" s="198"/>
    </row>
    <row r="63" spans="1:26" ht="21" customHeight="1">
      <c r="A63" s="199"/>
      <c r="B63" s="516" t="s">
        <v>233</v>
      </c>
      <c r="C63" s="517"/>
      <c r="D63" s="202" t="s">
        <v>222</v>
      </c>
      <c r="E63" s="369"/>
      <c r="F63" s="369"/>
      <c r="G63" s="369"/>
      <c r="H63" s="369"/>
      <c r="I63" s="201">
        <f t="shared" si="3"/>
        <v>0</v>
      </c>
      <c r="J63" s="29"/>
      <c r="K63" s="29"/>
      <c r="L63" s="198"/>
    </row>
    <row r="64" spans="1:26" ht="21" customHeight="1">
      <c r="A64" s="199"/>
      <c r="B64" s="518" t="s">
        <v>234</v>
      </c>
      <c r="C64" s="511"/>
      <c r="D64" s="173" t="s">
        <v>222</v>
      </c>
      <c r="E64" s="369"/>
      <c r="F64" s="369"/>
      <c r="G64" s="369"/>
      <c r="H64" s="369"/>
      <c r="I64" s="201">
        <f t="shared" si="3"/>
        <v>0</v>
      </c>
      <c r="J64" s="29"/>
      <c r="K64" s="29"/>
      <c r="L64" s="198"/>
    </row>
    <row r="65" spans="1:26" ht="21" customHeight="1">
      <c r="A65" s="199"/>
      <c r="B65" s="510" t="s">
        <v>235</v>
      </c>
      <c r="C65" s="511"/>
      <c r="D65" s="202" t="s">
        <v>222</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519" t="s">
        <v>236</v>
      </c>
      <c r="C67" s="520"/>
      <c r="D67" s="210" t="s">
        <v>222</v>
      </c>
      <c r="E67" s="211">
        <f t="shared" ref="E67:I67" si="4">SUM(E61:E65)</f>
        <v>0</v>
      </c>
      <c r="F67" s="211">
        <f t="shared" si="4"/>
        <v>0</v>
      </c>
      <c r="G67" s="211">
        <f t="shared" si="4"/>
        <v>0</v>
      </c>
      <c r="H67" s="211">
        <f t="shared" si="4"/>
        <v>0</v>
      </c>
      <c r="I67" s="212">
        <f t="shared" si="4"/>
        <v>0</v>
      </c>
      <c r="J67" s="521"/>
      <c r="K67" s="397"/>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22"/>
      <c r="J69" s="397"/>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237</v>
      </c>
      <c r="C71" s="214"/>
      <c r="D71" s="523" t="str">
        <f>IF(I62=0,"  Není relevantní",IF(I62&lt;=0.2*(I67),"  Výše nákladů na subdodávky je v pořádku.","  Náklady na subdodávky překročily 20% z celkových uznaných nákladů."))</f>
        <v xml:space="preserve">  Není relevantní</v>
      </c>
      <c r="E71" s="524"/>
      <c r="F71" s="524"/>
      <c r="G71" s="509"/>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238</v>
      </c>
      <c r="C73" s="214"/>
      <c r="D73" s="523" t="str">
        <f>IF($D$49="Flat rate 25 %",IF(I65&gt;SUM(I61+I63+I64)*0.25,"  Výše nepřímých nákladů vykazovaných metodou flat rate 25 % překročena! Prosím opravte.","  Výše nepřímých nákladů je v pořádku."),"  Není relevantní")</f>
        <v xml:space="preserve">  Není relevantní</v>
      </c>
      <c r="E73" s="524"/>
      <c r="F73" s="524"/>
      <c r="G73" s="509"/>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25" t="s">
        <v>239</v>
      </c>
      <c r="C75" s="413"/>
      <c r="D75" s="413"/>
      <c r="E75" s="413"/>
      <c r="F75" s="413"/>
      <c r="G75" s="413"/>
      <c r="H75" s="413"/>
      <c r="I75" s="408"/>
      <c r="J75" s="165"/>
      <c r="K75" s="165"/>
      <c r="L75" s="29"/>
    </row>
    <row r="76" spans="1:26" ht="13.5" customHeight="1">
      <c r="A76" s="1"/>
      <c r="B76" s="409"/>
      <c r="C76" s="414"/>
      <c r="D76" s="414"/>
      <c r="E76" s="414"/>
      <c r="F76" s="414"/>
      <c r="G76" s="414"/>
      <c r="H76" s="414"/>
      <c r="I76" s="410"/>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240</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1938</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6"/>
      <c r="I83" s="397"/>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08" t="s">
        <v>212</v>
      </c>
      <c r="C85" s="509"/>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526" t="str">
        <f>IF($D$12="VO - Výzkumná organizace","","Maximální výše podpory pro daný rok a typ subjektu 
dle Nařízení EK a národních podmínek výzvy")</f>
        <v>Maximální výše podpory pro daný rok a typ subjektu 
dle Nařízení EK a národních podmínek výzvy</v>
      </c>
      <c r="C86" s="511"/>
      <c r="D86" s="200" t="str">
        <f>IF($D$12="VO - Výzkumná organizace","","€")</f>
        <v>€</v>
      </c>
      <c r="E86" s="228">
        <f>IF($D$12="VO - Výzkumná organizace","",FLOOR(E67*(E41*$E$27+E42*$F$27),1))</f>
        <v>0</v>
      </c>
      <c r="F86" s="228">
        <f>IF($D$12="VO - Výzkumná organizace","",FLOOR(F67*(F41*$E$27+F42*$F$27),1))</f>
        <v>0</v>
      </c>
      <c r="G86" s="228">
        <f>IF($D$12="VO - Výzkumná organizace","",FLOOR(G67*(G41*$E$27+G42*$F$27),1))</f>
        <v>0</v>
      </c>
      <c r="H86" s="228">
        <f>IF($D$12="VO - Výzkumná organizace","",FLOOR(H67*(H41*$E$27+H42*$F$27),1))</f>
        <v>0</v>
      </c>
      <c r="I86" s="229">
        <f>SUM(E86:H86)</f>
        <v>0</v>
      </c>
      <c r="J86" s="529"/>
      <c r="K86" s="408"/>
      <c r="L86" s="29"/>
    </row>
    <row r="87" spans="1:26" ht="34.5" customHeight="1">
      <c r="A87" s="1"/>
      <c r="B87" s="531" t="str">
        <f>IF(FP_HÚ&lt;&gt;"VO - výzkumná organizace","","Maximální výše podpory pro výzkumnou organizaci
(při dodržení max. možné intenzity podpory na projekt)")</f>
        <v/>
      </c>
      <c r="C87" s="511"/>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530"/>
      <c r="K87" s="410"/>
      <c r="L87" s="29"/>
      <c r="M87" s="1"/>
      <c r="N87" s="1"/>
      <c r="O87" s="1"/>
      <c r="P87" s="1"/>
      <c r="Q87" s="1"/>
      <c r="R87" s="1"/>
      <c r="S87" s="1"/>
      <c r="T87" s="1"/>
      <c r="U87" s="1"/>
      <c r="V87" s="1"/>
      <c r="W87" s="1"/>
      <c r="X87" s="1"/>
      <c r="Y87" s="1"/>
      <c r="Z87" s="1"/>
    </row>
    <row r="88" spans="1:26" ht="21" customHeight="1">
      <c r="A88" s="1"/>
      <c r="B88" s="510" t="s">
        <v>241</v>
      </c>
      <c r="C88" s="511"/>
      <c r="D88" s="233" t="s">
        <v>222</v>
      </c>
      <c r="E88" s="368"/>
      <c r="F88" s="368"/>
      <c r="G88" s="368"/>
      <c r="H88" s="368"/>
      <c r="I88" s="229">
        <f t="shared" ref="I88:I89" si="6">SUM(E88:H88)</f>
        <v>0</v>
      </c>
      <c r="J88" s="234"/>
      <c r="K88" s="235"/>
      <c r="L88" s="29"/>
    </row>
    <row r="89" spans="1:26" ht="21" customHeight="1">
      <c r="A89" s="1"/>
      <c r="B89" s="531" t="s">
        <v>242</v>
      </c>
      <c r="C89" s="511"/>
      <c r="D89" s="236" t="s">
        <v>222</v>
      </c>
      <c r="E89" s="237">
        <f t="shared" ref="E89:H89" si="7">E90-E88</f>
        <v>0</v>
      </c>
      <c r="F89" s="237">
        <f t="shared" si="7"/>
        <v>0</v>
      </c>
      <c r="G89" s="237">
        <f t="shared" si="7"/>
        <v>0</v>
      </c>
      <c r="H89" s="237">
        <f t="shared" si="7"/>
        <v>0</v>
      </c>
      <c r="I89" s="232">
        <f t="shared" si="6"/>
        <v>0</v>
      </c>
      <c r="J89" s="29"/>
      <c r="K89" s="29"/>
      <c r="L89" s="29"/>
    </row>
    <row r="90" spans="1:26" ht="21" customHeight="1">
      <c r="A90" s="1"/>
      <c r="B90" s="510" t="s">
        <v>243</v>
      </c>
      <c r="C90" s="511"/>
      <c r="D90" s="233" t="s">
        <v>222</v>
      </c>
      <c r="E90" s="228">
        <f>E67</f>
        <v>0</v>
      </c>
      <c r="F90" s="228">
        <f>F67</f>
        <v>0</v>
      </c>
      <c r="G90" s="228">
        <f>G67</f>
        <v>0</v>
      </c>
      <c r="H90" s="228">
        <f>H67</f>
        <v>0</v>
      </c>
      <c r="I90" s="229">
        <f>I67</f>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519" t="s">
        <v>244</v>
      </c>
      <c r="C92" s="520"/>
      <c r="D92" s="210" t="s">
        <v>219</v>
      </c>
      <c r="E92" s="242">
        <f t="shared" ref="E92:I92" si="8">IFERROR(E88/E90,0)</f>
        <v>0</v>
      </c>
      <c r="F92" s="242">
        <f t="shared" si="8"/>
        <v>0</v>
      </c>
      <c r="G92" s="243">
        <f t="shared" si="8"/>
        <v>0</v>
      </c>
      <c r="H92" s="243">
        <f t="shared" si="8"/>
        <v>0</v>
      </c>
      <c r="I92" s="244">
        <f t="shared" si="8"/>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27" t="str">
        <f>IF($I$87="",IF($I$88&gt;$I$86,"  Přesáhli jste maximální možnou intenzitu podpory 
  pro daný typ subjektu dle Nařízení EK!",""),IF($I$88&gt;$I$87,"  Přesáhli jste maximální možnou intenzitu podpory 
  pro daný typ subjektu dle Nařízení EK!",""))</f>
        <v/>
      </c>
      <c r="J94" s="408"/>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528" t="str">
        <f>IF('Identifikační údaje'!D25=1,IF($D$95&lt;=$E$32,"  Požadovaná podpora je v pořádku.","  Požadovaná podpora převyšuje maximální možnou podporu 
  plynoucí z podmínek programu "&amp;číselníky!AF44&amp;"!"),"")</f>
        <v/>
      </c>
      <c r="F95" s="396"/>
      <c r="G95" s="397"/>
      <c r="H95" s="216"/>
      <c r="I95" s="409"/>
      <c r="J95" s="410"/>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9" t="s">
        <v>245</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9" t="s">
        <v>246</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9"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row>
    <row r="101" spans="1:26" ht="15.75" customHeight="1">
      <c r="A101" s="1"/>
      <c r="B101" s="1"/>
      <c r="C101" s="111"/>
      <c r="D101" s="75"/>
      <c r="E101" s="75"/>
      <c r="F101" s="75"/>
      <c r="G101" s="75"/>
      <c r="H101" s="75"/>
      <c r="I101" s="75"/>
      <c r="J101" s="111"/>
      <c r="K101" s="111"/>
      <c r="L101" s="75"/>
    </row>
    <row r="102" spans="1:26" ht="15.75" customHeight="1">
      <c r="A102" s="27"/>
      <c r="B102" s="44"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0" t="s">
        <v>248</v>
      </c>
      <c r="C104" s="250"/>
      <c r="D104" s="491" t="s">
        <v>222</v>
      </c>
      <c r="E104" s="484">
        <f>E67*(1-E92)</f>
        <v>0</v>
      </c>
      <c r="F104" s="484">
        <f>F67*(1-F92)</f>
        <v>0</v>
      </c>
      <c r="G104" s="484">
        <f>G67*(1-G92)</f>
        <v>0</v>
      </c>
      <c r="H104" s="484">
        <f>H67*(1-H92)</f>
        <v>0</v>
      </c>
      <c r="I104" s="486">
        <f>SUM(E104:H105)</f>
        <v>0</v>
      </c>
      <c r="J104" s="29"/>
      <c r="K104" s="29"/>
      <c r="L104" s="109"/>
      <c r="M104" s="1"/>
      <c r="N104" s="1"/>
      <c r="O104" s="1"/>
      <c r="P104" s="1"/>
      <c r="Q104" s="1"/>
      <c r="R104" s="1"/>
      <c r="S104" s="1"/>
      <c r="T104" s="1"/>
      <c r="U104" s="1"/>
      <c r="V104" s="1"/>
      <c r="W104" s="1"/>
      <c r="X104" s="1"/>
      <c r="Y104" s="1"/>
      <c r="Z104" s="1"/>
    </row>
    <row r="105" spans="1:26" ht="13.5" customHeight="1">
      <c r="A105" s="27"/>
      <c r="B105" s="437"/>
      <c r="C105" s="250"/>
      <c r="D105" s="492"/>
      <c r="E105" s="485"/>
      <c r="F105" s="485"/>
      <c r="G105" s="485"/>
      <c r="H105" s="485"/>
      <c r="I105" s="48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9" t="str">
        <f>Pokyny!E49</f>
        <v xml:space="preserve"> Verze 2: duben 2025.</v>
      </c>
      <c r="K114" s="488"/>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c r="K120" s="431"/>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4v3vrpoZH2911tTNp147sYuYQ65/xup/xm7Aa8BsiQm461yW4IDxFqV8ACHMEkYeixCCDGxJbDlct2zQkBHIxQ==" saltValue="HQNXZwZlU6ofXoSIaBGsOw==" spinCount="100000" sheet="1" objects="1" scenario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80" zoomScaleNormal="8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253</v>
      </c>
      <c r="C3" s="494"/>
      <c r="D3" s="494"/>
      <c r="E3" s="494"/>
      <c r="F3" s="494"/>
      <c r="G3" s="495"/>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254</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255</v>
      </c>
      <c r="C8" s="108"/>
      <c r="D8" s="496" t="str">
        <f>IF('Identifikační údaje'!D25&lt;=1,"",IF('Další účastník 1'!D15="","Chybí doplnit obchodní jméno na listu Další účastník 1",číselníky!Y10))</f>
        <v/>
      </c>
      <c r="E8" s="431"/>
      <c r="F8" s="431"/>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256</v>
      </c>
      <c r="C10" s="119"/>
      <c r="D10" s="134"/>
      <c r="E10" s="134"/>
      <c r="F10" s="497"/>
      <c r="G10" s="396"/>
      <c r="H10" s="397"/>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498" t="str">
        <f>IF('Identifikační údaje'!D25&lt;=1,"",IF('Další účastník 1'!$D$19="Vyberte možnost:","Chybí doplnit na listu Další účastník 1",číselníky!X15))</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2" t="s">
        <v>257</v>
      </c>
      <c r="C14" s="29"/>
      <c r="D14" s="499"/>
      <c r="E14" s="500" t="str">
        <f>IF('Identifikační údaje'!D25="Vyberte možnost:","",IF('Identifikační údaje'!D25&lt;=1,"",IF(D14="","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37"/>
      <c r="C15" s="29"/>
      <c r="D15" s="476"/>
      <c r="E15" s="501"/>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258</v>
      </c>
      <c r="C17" s="396"/>
      <c r="D17" s="396"/>
      <c r="E17" s="396"/>
      <c r="F17" s="396"/>
      <c r="G17" s="396"/>
      <c r="H17" s="397"/>
      <c r="I17" s="162"/>
      <c r="J17" s="162"/>
      <c r="K17" s="162"/>
      <c r="L17" s="162"/>
      <c r="M17" s="1"/>
      <c r="N17" s="1"/>
      <c r="O17" s="1"/>
      <c r="P17" s="1"/>
      <c r="Q17" s="1"/>
      <c r="R17" s="1"/>
      <c r="S17" s="1"/>
      <c r="T17" s="1"/>
      <c r="U17" s="1"/>
      <c r="V17" s="1"/>
      <c r="W17" s="1"/>
      <c r="X17" s="1"/>
      <c r="Y17" s="1"/>
      <c r="Z17" s="1"/>
    </row>
    <row r="18" spans="1:26" ht="54.75" customHeight="1">
      <c r="A18" s="1"/>
      <c r="B18" s="489" t="s">
        <v>259</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4" t="s">
        <v>1933</v>
      </c>
      <c r="C21" s="29"/>
      <c r="D21" s="140" t="s">
        <v>197</v>
      </c>
      <c r="E21" s="141" t="s">
        <v>198</v>
      </c>
      <c r="F21" s="142" t="s">
        <v>199</v>
      </c>
      <c r="G21" s="142" t="s">
        <v>200</v>
      </c>
      <c r="H21" s="143" t="s">
        <v>201</v>
      </c>
      <c r="I21" s="29"/>
      <c r="J21" s="29"/>
      <c r="K21" s="29"/>
      <c r="L21" s="29"/>
      <c r="M21" s="1"/>
      <c r="N21" s="1"/>
      <c r="O21" s="1"/>
      <c r="P21" s="1"/>
      <c r="Q21" s="1"/>
      <c r="R21" s="1"/>
      <c r="S21" s="1"/>
      <c r="T21" s="1"/>
      <c r="U21" s="1"/>
      <c r="V21" s="1"/>
      <c r="W21" s="1"/>
      <c r="X21" s="1"/>
      <c r="Y21" s="1"/>
      <c r="Z21" s="1"/>
    </row>
    <row r="22" spans="1:26" ht="30.75" customHeight="1">
      <c r="A22" s="1"/>
      <c r="B22" s="437"/>
      <c r="C22" s="29"/>
      <c r="D22" s="144" t="s">
        <v>202</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203</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204</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205</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IF($D$12="",0,IF($D$12="Chybí doplnit na listu Další účastník 1",0,IF($D$14="ANO",číselníky!AF6,číselníky!AF8)))</f>
        <v>0</v>
      </c>
      <c r="F27" s="157">
        <f>IF($D$12="",0,IF($D$12="Chybí doplnit na listu Další účastník 1",0,IF($D$14="ANO",číselníky!AG6,číselníky!AG8)))</f>
        <v>0</v>
      </c>
      <c r="G27" s="505" t="s">
        <v>207</v>
      </c>
      <c r="H27" s="397"/>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6" t="s">
        <v>1932</v>
      </c>
      <c r="C30" s="403"/>
      <c r="D30" s="455"/>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260</v>
      </c>
      <c r="C32" s="29"/>
      <c r="D32" s="155" t="s">
        <v>209</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261</v>
      </c>
      <c r="C37" s="396"/>
      <c r="D37" s="396"/>
      <c r="E37" s="396"/>
      <c r="F37" s="396"/>
      <c r="G37" s="397"/>
      <c r="H37" s="168"/>
      <c r="I37" s="62"/>
      <c r="J37" s="62"/>
      <c r="K37" s="62"/>
      <c r="L37" s="62"/>
      <c r="M37" s="1"/>
      <c r="N37" s="1"/>
      <c r="O37" s="1"/>
      <c r="P37" s="1"/>
      <c r="Q37" s="1"/>
      <c r="R37" s="1"/>
      <c r="S37" s="1"/>
      <c r="T37" s="1"/>
      <c r="U37" s="1"/>
      <c r="V37" s="1"/>
      <c r="W37" s="1"/>
      <c r="X37" s="1"/>
      <c r="Y37" s="1"/>
      <c r="Z37" s="1"/>
    </row>
    <row r="38" spans="1:26" ht="30" customHeight="1">
      <c r="A38" s="1"/>
      <c r="B38" s="532" t="s">
        <v>1936</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08" t="s">
        <v>212</v>
      </c>
      <c r="C40" s="509"/>
      <c r="D40" s="170" t="s">
        <v>213</v>
      </c>
      <c r="E40" s="170" t="s">
        <v>214</v>
      </c>
      <c r="F40" s="170" t="s">
        <v>215</v>
      </c>
      <c r="G40" s="170" t="s">
        <v>216</v>
      </c>
      <c r="H40" s="171" t="s">
        <v>217</v>
      </c>
      <c r="I40" s="29"/>
      <c r="J40" s="29"/>
      <c r="K40" s="29"/>
      <c r="L40" s="29"/>
      <c r="M40" s="1"/>
      <c r="N40" s="1"/>
      <c r="O40" s="1"/>
      <c r="P40" s="1"/>
      <c r="Q40" s="1"/>
      <c r="R40" s="1"/>
      <c r="S40" s="1"/>
      <c r="T40" s="1"/>
      <c r="U40" s="1"/>
      <c r="V40" s="1"/>
      <c r="W40" s="1"/>
      <c r="X40" s="1"/>
      <c r="Y40" s="1"/>
      <c r="Z40" s="1"/>
    </row>
    <row r="41" spans="1:26" ht="21" customHeight="1">
      <c r="A41" s="1"/>
      <c r="B41" s="510" t="s">
        <v>218</v>
      </c>
      <c r="C41" s="511"/>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2" t="s">
        <v>220</v>
      </c>
      <c r="C42" s="509"/>
      <c r="D42" s="173" t="s">
        <v>219</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08" t="s">
        <v>212</v>
      </c>
      <c r="C44" s="509"/>
      <c r="D44" s="170" t="s">
        <v>213</v>
      </c>
      <c r="E44" s="170" t="s">
        <v>214</v>
      </c>
      <c r="F44" s="170" t="s">
        <v>215</v>
      </c>
      <c r="G44" s="170" t="s">
        <v>216</v>
      </c>
      <c r="H44" s="170" t="s">
        <v>217</v>
      </c>
      <c r="I44" s="56"/>
      <c r="J44" s="56"/>
      <c r="K44" s="56"/>
      <c r="L44" s="56"/>
      <c r="M44" s="169"/>
      <c r="N44" s="169"/>
      <c r="O44" s="169"/>
      <c r="P44" s="169"/>
      <c r="Q44" s="169"/>
      <c r="R44" s="169"/>
      <c r="S44" s="169"/>
      <c r="T44" s="169"/>
      <c r="U44" s="169"/>
      <c r="V44" s="169"/>
      <c r="W44" s="169"/>
      <c r="X44" s="169"/>
      <c r="Y44" s="169"/>
      <c r="Z44" s="169"/>
    </row>
    <row r="45" spans="1:26" ht="21" customHeight="1">
      <c r="A45" s="1"/>
      <c r="B45" s="513" t="s">
        <v>221</v>
      </c>
      <c r="C45" s="509"/>
      <c r="D45" s="178" t="s">
        <v>222</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12" t="s">
        <v>223</v>
      </c>
      <c r="C46" s="509"/>
      <c r="D46" s="180" t="s">
        <v>222</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224</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3" t="s">
        <v>225</v>
      </c>
      <c r="C51" s="396"/>
      <c r="D51" s="396"/>
      <c r="E51" s="396"/>
      <c r="F51" s="396"/>
      <c r="G51" s="396"/>
      <c r="H51" s="397"/>
      <c r="I51" s="29"/>
      <c r="J51" s="29"/>
      <c r="K51" s="29"/>
      <c r="L51" s="29"/>
      <c r="M51" s="1"/>
      <c r="N51" s="1"/>
      <c r="O51" s="1"/>
      <c r="P51" s="1"/>
      <c r="Q51" s="1"/>
      <c r="R51" s="1"/>
      <c r="S51" s="1"/>
      <c r="T51" s="1"/>
      <c r="U51" s="1"/>
      <c r="V51" s="1"/>
      <c r="W51" s="1"/>
      <c r="X51" s="1"/>
      <c r="Y51" s="1"/>
      <c r="Z51" s="1"/>
    </row>
    <row r="52" spans="1:26" ht="27.75" customHeight="1">
      <c r="A52" s="1"/>
      <c r="B52" s="468" t="s">
        <v>262</v>
      </c>
      <c r="C52" s="396"/>
      <c r="D52" s="396"/>
      <c r="E52" s="396"/>
      <c r="F52" s="396"/>
      <c r="G52" s="396"/>
      <c r="H52" s="397"/>
      <c r="I52" s="165"/>
      <c r="J52" s="165"/>
      <c r="K52" s="165"/>
      <c r="L52" s="165"/>
      <c r="M52" s="1"/>
      <c r="N52" s="1"/>
      <c r="O52" s="1"/>
      <c r="P52" s="1"/>
      <c r="Q52" s="1"/>
      <c r="R52" s="1"/>
      <c r="S52" s="1"/>
      <c r="T52" s="1"/>
      <c r="U52" s="1"/>
      <c r="V52" s="1"/>
      <c r="W52" s="1"/>
      <c r="X52" s="1"/>
      <c r="Y52" s="1"/>
      <c r="Z52" s="1"/>
    </row>
    <row r="53" spans="1:26" ht="42" customHeight="1">
      <c r="A53" s="1"/>
      <c r="B53" s="468" t="s">
        <v>263</v>
      </c>
      <c r="C53" s="396"/>
      <c r="D53" s="396"/>
      <c r="E53" s="396"/>
      <c r="F53" s="396"/>
      <c r="G53" s="396"/>
      <c r="H53" s="397"/>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228</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1937</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8" t="s">
        <v>212</v>
      </c>
      <c r="C60" s="509"/>
      <c r="D60" s="170" t="s">
        <v>213</v>
      </c>
      <c r="E60" s="170" t="s">
        <v>214</v>
      </c>
      <c r="F60" s="170" t="s">
        <v>215</v>
      </c>
      <c r="G60" s="170" t="s">
        <v>216</v>
      </c>
      <c r="H60" s="196" t="s">
        <v>217</v>
      </c>
      <c r="I60" s="197" t="s">
        <v>230</v>
      </c>
      <c r="J60" s="198"/>
      <c r="K60" s="56"/>
      <c r="L60" s="37"/>
      <c r="M60" s="169"/>
      <c r="N60" s="169"/>
      <c r="O60" s="169"/>
      <c r="P60" s="169"/>
      <c r="Q60" s="169"/>
      <c r="R60" s="169"/>
      <c r="S60" s="169"/>
      <c r="T60" s="169"/>
      <c r="U60" s="169"/>
      <c r="V60" s="169"/>
      <c r="W60" s="169"/>
      <c r="X60" s="169"/>
      <c r="Y60" s="169"/>
      <c r="Z60" s="169"/>
    </row>
    <row r="61" spans="1:26" ht="21" customHeight="1">
      <c r="A61" s="199"/>
      <c r="B61" s="510" t="s">
        <v>231</v>
      </c>
      <c r="C61" s="511"/>
      <c r="D61" s="200" t="s">
        <v>222</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12" t="s">
        <v>232</v>
      </c>
      <c r="C62" s="509"/>
      <c r="D62" s="173" t="s">
        <v>222</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16" t="s">
        <v>233</v>
      </c>
      <c r="C63" s="517"/>
      <c r="D63" s="202" t="s">
        <v>222</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18" t="s">
        <v>234</v>
      </c>
      <c r="C64" s="511"/>
      <c r="D64" s="173" t="s">
        <v>222</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510" t="s">
        <v>235</v>
      </c>
      <c r="C65" s="511"/>
      <c r="D65" s="202" t="s">
        <v>222</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519" t="s">
        <v>236</v>
      </c>
      <c r="C67" s="520"/>
      <c r="D67" s="210" t="s">
        <v>222</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2"/>
      <c r="J69" s="396"/>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237</v>
      </c>
      <c r="C71" s="214"/>
      <c r="D71" s="528" t="str">
        <f>IF(I62=0,"  Není relevantní",IF(I62&lt;=0.2*(I67),"  Výše nákladů na subdodávky je v pořádku.","  Náklady na subdodávky překročily 20% z celkových uznaných nákladů."))</f>
        <v xml:space="preserve">  Není relevantní</v>
      </c>
      <c r="E71" s="396"/>
      <c r="F71" s="396"/>
      <c r="G71" s="397"/>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238</v>
      </c>
      <c r="C73" s="214"/>
      <c r="D73" s="523" t="str">
        <f>IF($D$49="Flat rate 25 %",IF(I65&gt;SUM(I61+I63+I64)*0.25,"  Výše nepřímých nákladů vykazovaných metodou flat rate 25 % překročena! Prosím opravte.","  Výše nepřímých nákladů je v pořádku."),"  Není relevantní")</f>
        <v xml:space="preserve">  Není relevantní</v>
      </c>
      <c r="E73" s="524"/>
      <c r="F73" s="524"/>
      <c r="G73" s="509"/>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6" t="s">
        <v>239</v>
      </c>
      <c r="C75" s="413"/>
      <c r="D75" s="413"/>
      <c r="E75" s="413"/>
      <c r="F75" s="413"/>
      <c r="G75" s="413"/>
      <c r="H75" s="413"/>
      <c r="I75" s="408"/>
      <c r="J75" s="165"/>
      <c r="K75" s="165"/>
      <c r="L75" s="29"/>
      <c r="M75" s="1"/>
      <c r="N75" s="1"/>
      <c r="O75" s="1"/>
      <c r="P75" s="1"/>
      <c r="Q75" s="1"/>
      <c r="R75" s="1"/>
      <c r="S75" s="1"/>
      <c r="T75" s="1"/>
      <c r="U75" s="1"/>
      <c r="V75" s="1"/>
      <c r="W75" s="1"/>
      <c r="X75" s="1"/>
      <c r="Y75" s="1"/>
      <c r="Z75" s="1"/>
    </row>
    <row r="76" spans="1:26" ht="15.75" customHeight="1">
      <c r="A76" s="1"/>
      <c r="B76" s="409"/>
      <c r="C76" s="414"/>
      <c r="D76" s="414"/>
      <c r="E76" s="414"/>
      <c r="F76" s="414"/>
      <c r="G76" s="414"/>
      <c r="H76" s="414"/>
      <c r="I76" s="410"/>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240</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1938</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8" t="s">
        <v>212</v>
      </c>
      <c r="C85" s="509"/>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526" t="str">
        <f>IF($D$12="VO - Výzkumná organizace","","Maximální výše podpory pro daný rok a typ subjektu 
dle Nařízení EK a národních podmínek výzvy")</f>
        <v>Maximální výše podpory pro daný rok a typ subjektu 
dle Nařízení EK a národních podmínek výzvy</v>
      </c>
      <c r="C86" s="511"/>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531" t="str">
        <f>IF($D$12&lt;&gt;"VO - výzkumná organizace","","Maximální výše podpory pro výzkumnou organizaci
(při dodržení max. možné intenzity podpory na projekt)")</f>
        <v/>
      </c>
      <c r="C87" s="511"/>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510" t="s">
        <v>241</v>
      </c>
      <c r="C88" s="511"/>
      <c r="D88" s="233" t="s">
        <v>222</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531" t="s">
        <v>242</v>
      </c>
      <c r="C89" s="511"/>
      <c r="D89" s="236" t="s">
        <v>222</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510" t="s">
        <v>243</v>
      </c>
      <c r="C90" s="511"/>
      <c r="D90" s="233" t="s">
        <v>222</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19" t="s">
        <v>244</v>
      </c>
      <c r="C92" s="520"/>
      <c r="D92" s="210" t="s">
        <v>219</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27" t="str">
        <f>IF($H$87="",IF($H$88&gt;$H$86,"  Přesáhli jste maximální možnou intenzitu podpory 
  pro daný typ subjektu dle Nařízení EK!",""),IF($H$88&gt;$H$87,"  Přesáhli jste maximální možnou intenzitu podpory
  pro daný typ subjektu dle Nařízení EK!",""))</f>
        <v/>
      </c>
      <c r="J94" s="408"/>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523" t="str">
        <f>IF('Identifikační údaje'!D25=2,IF($D$95&lt;=$E$32,"  Požadovaná podpora je v pořádku.","  Požadovaná podpora převyšuje maximální možnou podporu 
  plynoucí z podmínek programu "&amp;číselníky!AF44&amp;"!"),"")</f>
        <v/>
      </c>
      <c r="F95" s="524"/>
      <c r="G95" s="509"/>
      <c r="H95" s="262"/>
      <c r="I95" s="409"/>
      <c r="J95" s="410"/>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9" t="s">
        <v>264</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9" t="s">
        <v>246</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9"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0" t="s">
        <v>248</v>
      </c>
      <c r="C104" s="250"/>
      <c r="D104" s="491" t="s">
        <v>222</v>
      </c>
      <c r="E104" s="484">
        <f t="shared" ref="E104:H104" si="11">E67*(1-E92)</f>
        <v>0</v>
      </c>
      <c r="F104" s="484">
        <f t="shared" si="11"/>
        <v>0</v>
      </c>
      <c r="G104" s="484">
        <f t="shared" si="11"/>
        <v>0</v>
      </c>
      <c r="H104" s="484">
        <f t="shared" si="11"/>
        <v>0</v>
      </c>
      <c r="I104" s="486">
        <f>SUM(E104:H105)</f>
        <v>0</v>
      </c>
      <c r="J104" s="29"/>
      <c r="K104" s="29"/>
      <c r="L104" s="109"/>
      <c r="M104" s="1"/>
      <c r="N104" s="1"/>
      <c r="O104" s="1"/>
      <c r="P104" s="1"/>
      <c r="Q104" s="1"/>
      <c r="R104" s="1"/>
      <c r="S104" s="1"/>
      <c r="T104" s="1"/>
      <c r="U104" s="1"/>
      <c r="V104" s="1"/>
      <c r="W104" s="1"/>
      <c r="X104" s="1"/>
      <c r="Y104" s="1"/>
      <c r="Z104" s="1"/>
    </row>
    <row r="105" spans="1:26" ht="13.5" customHeight="1">
      <c r="A105" s="27"/>
      <c r="B105" s="437"/>
      <c r="C105" s="250"/>
      <c r="D105" s="492"/>
      <c r="E105" s="485"/>
      <c r="F105" s="485"/>
      <c r="G105" s="485"/>
      <c r="H105" s="485"/>
      <c r="I105" s="48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9" t="str">
        <f>Pokyny!E49</f>
        <v xml:space="preserve"> Verze 2: duben 2025.</v>
      </c>
      <c r="J114" s="396"/>
      <c r="K114" s="488"/>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c r="J120" s="431"/>
      <c r="K120" s="43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Wj4pYfSVOImq0DIEuVmlZ5JT1Lc3rrBTS5NdCiTRV+NrXMSUz0u68jtcAViIGt+VkTwF10JSbie0lThD5EwXw==" saltValue="1mF+VKgP/DJsUnJjI2xMNA==" spinCount="100000" sheet="1" objects="1" scenario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80" zoomScaleNormal="80" workbookViewId="0">
      <selection activeCell="E14" sqref="E14:F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265</v>
      </c>
      <c r="C3" s="494"/>
      <c r="D3" s="494"/>
      <c r="E3" s="494"/>
      <c r="F3" s="494"/>
      <c r="G3" s="495"/>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266</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255</v>
      </c>
      <c r="C8" s="108"/>
      <c r="D8" s="496" t="str">
        <f>IF('Identifikační údaje'!D25&lt;=2,"",IF('Další účastník 2'!D15="","Chybí doplnit obchodní jméno na listu Další účastník 2",'Další účastník 2'!D15))</f>
        <v/>
      </c>
      <c r="E8" s="431"/>
      <c r="F8" s="431"/>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256</v>
      </c>
      <c r="C10" s="119"/>
      <c r="D10" s="134"/>
      <c r="E10" s="134"/>
      <c r="F10" s="497"/>
      <c r="G10" s="396"/>
      <c r="H10" s="397"/>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498" t="str">
        <f>IF('Identifikační údaje'!D25&lt;=2,"",IF('Další účastník 2'!$D$19="Vyberte možnost:","Chybí doplnit na listu Další účastník 2",číselníky!X16))</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2" t="s">
        <v>257</v>
      </c>
      <c r="C14" s="29"/>
      <c r="D14" s="499"/>
      <c r="E14" s="500" t="str">
        <f>IF('Identifikační údaje'!D25="Vyberte možnost:","",IF('Identifikační údaje'!D25&lt;=2,"",IF(D14="","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37"/>
      <c r="C15" s="29"/>
      <c r="D15" s="476"/>
      <c r="E15" s="501"/>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267</v>
      </c>
      <c r="C17" s="396"/>
      <c r="D17" s="396"/>
      <c r="E17" s="396"/>
      <c r="F17" s="396"/>
      <c r="G17" s="396"/>
      <c r="H17" s="397"/>
      <c r="I17" s="48"/>
      <c r="J17" s="162"/>
      <c r="K17" s="162"/>
      <c r="L17" s="162"/>
      <c r="M17" s="1"/>
      <c r="N17" s="1"/>
      <c r="O17" s="1"/>
      <c r="P17" s="1"/>
      <c r="Q17" s="1"/>
      <c r="R17" s="1"/>
      <c r="S17" s="1"/>
      <c r="T17" s="1"/>
      <c r="U17" s="1"/>
      <c r="V17" s="1"/>
      <c r="W17" s="1"/>
      <c r="X17" s="1"/>
      <c r="Y17" s="1"/>
      <c r="Z17" s="1"/>
    </row>
    <row r="18" spans="1:26" ht="54.75" customHeight="1">
      <c r="A18" s="1"/>
      <c r="B18" s="489" t="s">
        <v>268</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4" t="s">
        <v>1933</v>
      </c>
      <c r="C21" s="29"/>
      <c r="D21" s="140" t="s">
        <v>197</v>
      </c>
      <c r="E21" s="141" t="s">
        <v>198</v>
      </c>
      <c r="F21" s="142" t="s">
        <v>199</v>
      </c>
      <c r="G21" s="142" t="s">
        <v>200</v>
      </c>
      <c r="H21" s="143" t="s">
        <v>201</v>
      </c>
      <c r="I21" s="29"/>
      <c r="J21" s="29"/>
      <c r="K21" s="29"/>
      <c r="L21" s="29"/>
      <c r="M21" s="1"/>
      <c r="N21" s="1"/>
      <c r="O21" s="1"/>
      <c r="P21" s="1"/>
      <c r="Q21" s="1"/>
      <c r="R21" s="1"/>
      <c r="S21" s="1"/>
      <c r="T21" s="1"/>
      <c r="U21" s="1"/>
      <c r="V21" s="1"/>
      <c r="W21" s="1"/>
      <c r="X21" s="1"/>
      <c r="Y21" s="1"/>
      <c r="Z21" s="1"/>
    </row>
    <row r="22" spans="1:26" ht="30.75" customHeight="1">
      <c r="A22" s="1"/>
      <c r="B22" s="437"/>
      <c r="C22" s="29"/>
      <c r="D22" s="144" t="s">
        <v>202</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203</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204</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205</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206</v>
      </c>
      <c r="E27" s="156">
        <f>IF($D$12="",0,IF($D$12="Chybí doplnit na listu Další účastník 2",0,IF(D14="ANO",číselníky!AH6,číselníky!AH8)))</f>
        <v>0</v>
      </c>
      <c r="F27" s="157">
        <f>IF($D$12="",0,IF($D$12="Chybí doplnit na listu Další účastník 2",0,IF(D14="ANO",číselníky!AI6,číselníky!AI8)))</f>
        <v>0</v>
      </c>
      <c r="G27" s="505" t="s">
        <v>207</v>
      </c>
      <c r="H27" s="397"/>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06" t="s">
        <v>1932</v>
      </c>
      <c r="C30" s="403"/>
      <c r="D30" s="455"/>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260</v>
      </c>
      <c r="C32" s="29"/>
      <c r="D32" s="155" t="s">
        <v>209</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210</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269</v>
      </c>
      <c r="C37" s="396"/>
      <c r="D37" s="396"/>
      <c r="E37" s="396"/>
      <c r="F37" s="396"/>
      <c r="G37" s="397"/>
      <c r="H37" s="168"/>
      <c r="I37" s="168"/>
      <c r="J37" s="62"/>
      <c r="K37" s="62"/>
      <c r="L37" s="62"/>
      <c r="M37" s="1"/>
      <c r="N37" s="1"/>
      <c r="O37" s="1"/>
      <c r="P37" s="1"/>
      <c r="Q37" s="1"/>
      <c r="R37" s="1"/>
      <c r="S37" s="1"/>
      <c r="T37" s="1"/>
      <c r="U37" s="1"/>
      <c r="V37" s="1"/>
      <c r="W37" s="1"/>
      <c r="X37" s="1"/>
      <c r="Y37" s="1"/>
      <c r="Z37" s="1"/>
    </row>
    <row r="38" spans="1:26" ht="27.6" customHeight="1">
      <c r="A38" s="1"/>
      <c r="B38" s="532" t="s">
        <v>1936</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08" t="s">
        <v>212</v>
      </c>
      <c r="C40" s="509"/>
      <c r="D40" s="170" t="s">
        <v>213</v>
      </c>
      <c r="E40" s="170" t="s">
        <v>214</v>
      </c>
      <c r="F40" s="170" t="s">
        <v>215</v>
      </c>
      <c r="G40" s="170" t="s">
        <v>216</v>
      </c>
      <c r="H40" s="171" t="s">
        <v>217</v>
      </c>
      <c r="I40" s="56"/>
      <c r="J40" s="56"/>
      <c r="K40" s="56"/>
      <c r="L40" s="56"/>
      <c r="M40" s="169"/>
      <c r="N40" s="169"/>
      <c r="O40" s="169"/>
      <c r="P40" s="169"/>
      <c r="Q40" s="169"/>
      <c r="R40" s="169"/>
      <c r="S40" s="169"/>
      <c r="T40" s="169"/>
      <c r="U40" s="169"/>
      <c r="V40" s="169"/>
      <c r="W40" s="169"/>
      <c r="X40" s="169"/>
      <c r="Y40" s="169"/>
      <c r="Z40" s="169"/>
    </row>
    <row r="41" spans="1:26" ht="21" customHeight="1">
      <c r="A41" s="1"/>
      <c r="B41" s="510" t="s">
        <v>218</v>
      </c>
      <c r="C41" s="511"/>
      <c r="D41" s="172" t="s">
        <v>219</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2" t="s">
        <v>220</v>
      </c>
      <c r="C42" s="509"/>
      <c r="D42" s="173" t="s">
        <v>219</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08" t="s">
        <v>212</v>
      </c>
      <c r="C44" s="509"/>
      <c r="D44" s="170" t="s">
        <v>213</v>
      </c>
      <c r="E44" s="170" t="s">
        <v>214</v>
      </c>
      <c r="F44" s="170" t="s">
        <v>215</v>
      </c>
      <c r="G44" s="170" t="s">
        <v>216</v>
      </c>
      <c r="H44" s="170" t="s">
        <v>217</v>
      </c>
      <c r="I44" s="176"/>
      <c r="J44" s="56"/>
      <c r="K44" s="56"/>
      <c r="L44" s="56"/>
      <c r="M44" s="169"/>
      <c r="N44" s="169"/>
      <c r="O44" s="169"/>
      <c r="P44" s="169"/>
      <c r="Q44" s="169"/>
      <c r="R44" s="169"/>
      <c r="S44" s="169"/>
      <c r="T44" s="169"/>
      <c r="U44" s="169"/>
      <c r="V44" s="169"/>
      <c r="W44" s="169"/>
      <c r="X44" s="169"/>
      <c r="Y44" s="169"/>
      <c r="Z44" s="169"/>
    </row>
    <row r="45" spans="1:26" ht="21" customHeight="1">
      <c r="A45" s="1"/>
      <c r="B45" s="513" t="s">
        <v>221</v>
      </c>
      <c r="C45" s="509"/>
      <c r="D45" s="178" t="s">
        <v>222</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2" t="s">
        <v>223</v>
      </c>
      <c r="C46" s="509"/>
      <c r="D46" s="180" t="s">
        <v>222</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224</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3" t="s">
        <v>225</v>
      </c>
      <c r="C51" s="396"/>
      <c r="D51" s="396"/>
      <c r="E51" s="396"/>
      <c r="F51" s="396"/>
      <c r="G51" s="396"/>
      <c r="H51" s="397"/>
      <c r="I51" s="269"/>
      <c r="J51" s="29"/>
      <c r="K51" s="29"/>
      <c r="L51" s="29"/>
      <c r="M51" s="1"/>
      <c r="N51" s="1"/>
      <c r="O51" s="1"/>
      <c r="P51" s="1"/>
      <c r="Q51" s="1"/>
      <c r="R51" s="1"/>
      <c r="S51" s="1"/>
      <c r="T51" s="1"/>
      <c r="U51" s="1"/>
      <c r="V51" s="1"/>
      <c r="W51" s="1"/>
      <c r="X51" s="1"/>
      <c r="Y51" s="1"/>
      <c r="Z51" s="1"/>
    </row>
    <row r="52" spans="1:26" ht="27.75" customHeight="1">
      <c r="A52" s="1"/>
      <c r="B52" s="468" t="s">
        <v>270</v>
      </c>
      <c r="C52" s="396"/>
      <c r="D52" s="396"/>
      <c r="E52" s="396"/>
      <c r="F52" s="396"/>
      <c r="G52" s="396"/>
      <c r="H52" s="397"/>
      <c r="I52" s="48"/>
      <c r="J52" s="165"/>
      <c r="K52" s="165"/>
      <c r="L52" s="165"/>
      <c r="M52" s="1"/>
      <c r="N52" s="1"/>
      <c r="O52" s="1"/>
      <c r="P52" s="1"/>
      <c r="Q52" s="1"/>
      <c r="R52" s="1"/>
      <c r="S52" s="1"/>
      <c r="T52" s="1"/>
      <c r="U52" s="1"/>
      <c r="V52" s="1"/>
      <c r="W52" s="1"/>
      <c r="X52" s="1"/>
      <c r="Y52" s="1"/>
      <c r="Z52" s="1"/>
    </row>
    <row r="53" spans="1:26" ht="42" customHeight="1">
      <c r="A53" s="1"/>
      <c r="B53" s="468" t="s">
        <v>271</v>
      </c>
      <c r="C53" s="396"/>
      <c r="D53" s="396"/>
      <c r="E53" s="396"/>
      <c r="F53" s="396"/>
      <c r="G53" s="396"/>
      <c r="H53" s="397"/>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228</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229</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1937</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8" t="s">
        <v>212</v>
      </c>
      <c r="C60" s="509"/>
      <c r="D60" s="170" t="s">
        <v>213</v>
      </c>
      <c r="E60" s="170" t="s">
        <v>214</v>
      </c>
      <c r="F60" s="170" t="s">
        <v>215</v>
      </c>
      <c r="G60" s="170" t="s">
        <v>216</v>
      </c>
      <c r="H60" s="196" t="s">
        <v>217</v>
      </c>
      <c r="I60" s="197" t="s">
        <v>230</v>
      </c>
      <c r="J60" s="56"/>
      <c r="K60" s="56"/>
      <c r="L60" s="37"/>
      <c r="M60" s="169"/>
      <c r="N60" s="169"/>
      <c r="O60" s="169"/>
      <c r="P60" s="169"/>
      <c r="Q60" s="169"/>
      <c r="R60" s="169"/>
      <c r="S60" s="169"/>
      <c r="T60" s="169"/>
      <c r="U60" s="169"/>
      <c r="V60" s="169"/>
      <c r="W60" s="169"/>
      <c r="X60" s="169"/>
      <c r="Y60" s="169"/>
      <c r="Z60" s="169"/>
    </row>
    <row r="61" spans="1:26" ht="21" customHeight="1">
      <c r="A61" s="199"/>
      <c r="B61" s="510" t="s">
        <v>231</v>
      </c>
      <c r="C61" s="511"/>
      <c r="D61" s="200" t="s">
        <v>222</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12" t="s">
        <v>232</v>
      </c>
      <c r="C62" s="509"/>
      <c r="D62" s="173" t="s">
        <v>222</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16" t="s">
        <v>233</v>
      </c>
      <c r="C63" s="517"/>
      <c r="D63" s="202" t="s">
        <v>222</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18" t="s">
        <v>234</v>
      </c>
      <c r="C64" s="511"/>
      <c r="D64" s="173" t="s">
        <v>222</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510" t="s">
        <v>235</v>
      </c>
      <c r="C65" s="511"/>
      <c r="D65" s="202" t="s">
        <v>222</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519" t="s">
        <v>236</v>
      </c>
      <c r="C67" s="520"/>
      <c r="D67" s="210" t="s">
        <v>222</v>
      </c>
      <c r="E67" s="211">
        <f t="shared" ref="E67:I67" si="4">SUM(E61:E65)</f>
        <v>0</v>
      </c>
      <c r="F67" s="211">
        <f t="shared" si="4"/>
        <v>0</v>
      </c>
      <c r="G67" s="211">
        <f t="shared" si="4"/>
        <v>0</v>
      </c>
      <c r="H67" s="211">
        <f t="shared" si="4"/>
        <v>0</v>
      </c>
      <c r="I67" s="212">
        <f t="shared" si="4"/>
        <v>0</v>
      </c>
      <c r="J67" s="532"/>
      <c r="K67" s="397"/>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2"/>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237</v>
      </c>
      <c r="C71" s="214"/>
      <c r="D71" s="523" t="str">
        <f>IF(I62=0,"  Není relevantní",IF(I62&lt;=0.2*(I67),"  Výše nákladů na subdodávky je v pořádku.","  Náklady na subdodávky překročily 20% z celkových uznaných nákladů."))</f>
        <v xml:space="preserve">  Není relevantní</v>
      </c>
      <c r="E71" s="524"/>
      <c r="F71" s="524"/>
      <c r="G71" s="509"/>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238</v>
      </c>
      <c r="C73" s="214"/>
      <c r="D73" s="523" t="str">
        <f>IF($D$49="Flat rate 25 %",IF(I65&gt;SUM(I61+I63+I64)*0.25,"  Výše nepřímých nákladů vykazovaných metodou flat rate 25 % překročena! Prosím opravte.","  Výše nepřímých nákladů je v pořádku."),"  Není relevantní")</f>
        <v xml:space="preserve">  Není relevantní</v>
      </c>
      <c r="E73" s="524"/>
      <c r="F73" s="524"/>
      <c r="G73" s="509"/>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6" t="s">
        <v>239</v>
      </c>
      <c r="C75" s="413"/>
      <c r="D75" s="413"/>
      <c r="E75" s="413"/>
      <c r="F75" s="413"/>
      <c r="G75" s="413"/>
      <c r="H75" s="413"/>
      <c r="I75" s="413"/>
      <c r="J75" s="408"/>
      <c r="K75" s="165"/>
      <c r="L75" s="29"/>
      <c r="M75" s="1"/>
      <c r="N75" s="1"/>
      <c r="O75" s="1"/>
      <c r="P75" s="1"/>
      <c r="Q75" s="1"/>
      <c r="R75" s="1"/>
      <c r="S75" s="1"/>
      <c r="T75" s="1"/>
      <c r="U75" s="1"/>
      <c r="V75" s="1"/>
      <c r="W75" s="1"/>
      <c r="X75" s="1"/>
      <c r="Y75" s="1"/>
      <c r="Z75" s="1"/>
    </row>
    <row r="76" spans="1:26" ht="10.5" customHeight="1">
      <c r="A76" s="1"/>
      <c r="B76" s="409"/>
      <c r="C76" s="414"/>
      <c r="D76" s="414"/>
      <c r="E76" s="414"/>
      <c r="F76" s="414"/>
      <c r="G76" s="414"/>
      <c r="H76" s="414"/>
      <c r="I76" s="414"/>
      <c r="J76" s="410"/>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9"/>
      <c r="C78" s="396"/>
      <c r="D78" s="396"/>
      <c r="E78" s="396"/>
      <c r="F78" s="396"/>
      <c r="G78" s="396"/>
      <c r="H78" s="397"/>
      <c r="I78" s="195"/>
      <c r="J78" s="540"/>
      <c r="K78" s="397"/>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240</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1938</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8" t="s">
        <v>212</v>
      </c>
      <c r="C85" s="509"/>
      <c r="D85" s="170" t="s">
        <v>213</v>
      </c>
      <c r="E85" s="171" t="s">
        <v>214</v>
      </c>
      <c r="F85" s="196" t="s">
        <v>215</v>
      </c>
      <c r="G85" s="171" t="s">
        <v>216</v>
      </c>
      <c r="H85" s="171" t="s">
        <v>217</v>
      </c>
      <c r="I85" s="227" t="s">
        <v>230</v>
      </c>
      <c r="J85" s="56"/>
      <c r="K85" s="56"/>
      <c r="L85" s="56"/>
      <c r="M85" s="169"/>
      <c r="N85" s="169"/>
      <c r="O85" s="169"/>
      <c r="P85" s="169"/>
      <c r="Q85" s="169"/>
      <c r="R85" s="169"/>
      <c r="S85" s="169"/>
      <c r="T85" s="169"/>
      <c r="U85" s="169"/>
      <c r="V85" s="169"/>
      <c r="W85" s="169"/>
      <c r="X85" s="169"/>
      <c r="Y85" s="169"/>
      <c r="Z85" s="169"/>
    </row>
    <row r="86" spans="1:26" ht="34.5" customHeight="1">
      <c r="A86" s="1"/>
      <c r="B86" s="526" t="str">
        <f>IF($D$12="VO - Výzkumná organizace","","Maximální výše podpory pro daný rok a typ subjektu 
dle Nařízení EK a národních podmínek výzvy")</f>
        <v>Maximální výše podpory pro daný rok a typ subjektu 
dle Nařízení EK a národních podmínek výzvy</v>
      </c>
      <c r="C86" s="511"/>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9"/>
      <c r="K86" s="397"/>
      <c r="L86" s="29"/>
      <c r="M86" s="1"/>
      <c r="N86" s="1"/>
      <c r="O86" s="1"/>
      <c r="P86" s="1"/>
      <c r="Q86" s="1"/>
      <c r="R86" s="1"/>
      <c r="S86" s="1"/>
      <c r="T86" s="1"/>
      <c r="U86" s="1"/>
      <c r="V86" s="1"/>
      <c r="W86" s="1"/>
      <c r="X86" s="1"/>
      <c r="Y86" s="1"/>
      <c r="Z86" s="1"/>
    </row>
    <row r="87" spans="1:26" ht="34.5" customHeight="1">
      <c r="A87" s="1"/>
      <c r="B87" s="531" t="str">
        <f>IF($D$12&lt;&gt;"VO - výzkumná organizace","","Maximální výše podpory pro výzkumnou organizaci
(při dodržení max. možné intenzity podpory na projekt)")</f>
        <v/>
      </c>
      <c r="C87" s="511"/>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510" t="s">
        <v>241</v>
      </c>
      <c r="C88" s="511"/>
      <c r="D88" s="233" t="s">
        <v>222</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531" t="s">
        <v>242</v>
      </c>
      <c r="C89" s="511"/>
      <c r="D89" s="236" t="s">
        <v>222</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510" t="s">
        <v>243</v>
      </c>
      <c r="C90" s="511"/>
      <c r="D90" s="233" t="s">
        <v>222</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19" t="s">
        <v>244</v>
      </c>
      <c r="C92" s="520"/>
      <c r="D92" s="210" t="s">
        <v>219</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7" t="str">
        <f>IF($H$87="",IF($H$88&gt;$H$86,"  Přesáhli jste maximální možnou intenzitu podpory 
  pro daný typ subjektu dle Nařízení EK!",""),IF($H$88&gt;$H$87,"  Přesáhli jste maximální možnou intenzitu podpory
  pro daný typ subjektu dle Nařízení EK!",""))</f>
        <v/>
      </c>
      <c r="J93" s="408"/>
      <c r="K93" s="29"/>
      <c r="L93" s="29"/>
      <c r="M93" s="1"/>
      <c r="N93" s="1"/>
      <c r="O93" s="1"/>
      <c r="P93" s="1"/>
      <c r="Q93" s="1"/>
      <c r="R93" s="1"/>
      <c r="S93" s="1"/>
      <c r="T93" s="1"/>
      <c r="U93" s="1"/>
      <c r="V93" s="1"/>
      <c r="W93" s="1"/>
      <c r="X93" s="1"/>
      <c r="Y93" s="1"/>
      <c r="Z93" s="1"/>
    </row>
    <row r="94" spans="1:26" ht="31.5" customHeight="1">
      <c r="A94" s="1"/>
      <c r="B94" s="13" t="s">
        <v>272</v>
      </c>
      <c r="C94" s="29"/>
      <c r="D94" s="261">
        <f>míra_podpory</f>
        <v>0</v>
      </c>
      <c r="E94" s="523" t="str">
        <f>IF(D94&lt;=E32,"  Požadovaná podpora je v pořádku.","  Požadovaná podpora převyšuje maximální možnou podporu 
  plynoucí z podmínek programu "&amp;číselníky!AF44&amp;"!")</f>
        <v xml:space="preserve">  Požadovaná podpora je v pořádku.</v>
      </c>
      <c r="F94" s="524"/>
      <c r="G94" s="509"/>
      <c r="H94" s="262"/>
      <c r="I94" s="409"/>
      <c r="J94" s="410"/>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9" t="s">
        <v>273</v>
      </c>
      <c r="C97" s="396"/>
      <c r="D97" s="396"/>
      <c r="E97" s="396"/>
      <c r="F97" s="396"/>
      <c r="G97" s="396"/>
      <c r="H97" s="396"/>
      <c r="I97" s="396"/>
      <c r="J97" s="397"/>
      <c r="K97" s="9"/>
      <c r="L97" s="9"/>
      <c r="M97" s="1"/>
      <c r="N97" s="1"/>
      <c r="O97" s="1"/>
      <c r="P97" s="1"/>
      <c r="Q97" s="1"/>
      <c r="R97" s="1"/>
      <c r="S97" s="1"/>
      <c r="T97" s="1"/>
      <c r="U97" s="1"/>
      <c r="V97" s="1"/>
      <c r="W97" s="1"/>
      <c r="X97" s="1"/>
      <c r="Y97" s="1"/>
      <c r="Z97" s="1"/>
    </row>
    <row r="98" spans="1:26" ht="14.25" customHeight="1">
      <c r="A98" s="1"/>
      <c r="B98" s="489" t="s">
        <v>246</v>
      </c>
      <c r="C98" s="396"/>
      <c r="D98" s="396"/>
      <c r="E98" s="396"/>
      <c r="F98" s="396"/>
      <c r="G98" s="396"/>
      <c r="H98" s="396"/>
      <c r="I98" s="396"/>
      <c r="J98" s="397"/>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9"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6"/>
      <c r="L100" s="397"/>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247</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0" t="s">
        <v>248</v>
      </c>
      <c r="C104" s="250"/>
      <c r="D104" s="491" t="s">
        <v>222</v>
      </c>
      <c r="E104" s="484">
        <f t="shared" ref="E104:H104" si="12">E67*(1-E92)</f>
        <v>0</v>
      </c>
      <c r="F104" s="484">
        <f t="shared" si="12"/>
        <v>0</v>
      </c>
      <c r="G104" s="484">
        <f t="shared" si="12"/>
        <v>0</v>
      </c>
      <c r="H104" s="484">
        <f t="shared" si="12"/>
        <v>0</v>
      </c>
      <c r="I104" s="486">
        <f>SUM(E104:H105)</f>
        <v>0</v>
      </c>
      <c r="J104" s="29"/>
      <c r="K104" s="29"/>
      <c r="L104" s="109"/>
      <c r="M104" s="1"/>
      <c r="N104" s="1"/>
      <c r="O104" s="1"/>
      <c r="P104" s="1"/>
      <c r="Q104" s="1"/>
      <c r="R104" s="1"/>
      <c r="S104" s="1"/>
      <c r="T104" s="1"/>
      <c r="U104" s="1"/>
      <c r="V104" s="1"/>
      <c r="W104" s="1"/>
      <c r="X104" s="1"/>
      <c r="Y104" s="1"/>
      <c r="Z104" s="1"/>
    </row>
    <row r="105" spans="1:26" ht="13.5" customHeight="1">
      <c r="A105" s="27"/>
      <c r="B105" s="437"/>
      <c r="C105" s="250"/>
      <c r="D105" s="492"/>
      <c r="E105" s="485"/>
      <c r="F105" s="485"/>
      <c r="G105" s="485"/>
      <c r="H105" s="485"/>
      <c r="I105" s="48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249</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250</v>
      </c>
      <c r="C110" s="29"/>
      <c r="D110" s="252" t="s">
        <v>251</v>
      </c>
      <c r="E110" s="253">
        <f>$I$67</f>
        <v>0</v>
      </c>
      <c r="F110" s="29"/>
      <c r="G110" s="29"/>
      <c r="H110" s="252" t="s">
        <v>252</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38" t="str">
        <f>Pokyny!E49</f>
        <v xml:space="preserve"> Verze 2: duben 2025.</v>
      </c>
      <c r="K115" s="455"/>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c r="K121" s="43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KaWN0RmNub/O3eLwyD89enAaN7lN7xBPkMC7JoYtZXsPegcCkah0JaRgyd4/OZpG9ZfRcndF/WTDfSZTZPffg==" saltValue="ABi3OuDJyZuDhjwpFNgcJw==" spinCount="100000" sheet="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80" zoomScaleNormal="80" workbookViewId="0">
      <selection activeCell="H28" sqref="H28"/>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3" t="s">
        <v>274</v>
      </c>
      <c r="C3" s="494"/>
      <c r="D3" s="494"/>
      <c r="E3" s="494"/>
      <c r="F3" s="495"/>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275</v>
      </c>
      <c r="C6" s="396"/>
      <c r="D6" s="396"/>
      <c r="E6" s="396"/>
      <c r="F6" s="396"/>
      <c r="G6" s="396"/>
      <c r="H6" s="396"/>
      <c r="I6" s="396"/>
      <c r="J6" s="397"/>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1934</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276</v>
      </c>
      <c r="C10" s="286" t="s">
        <v>277</v>
      </c>
      <c r="D10" s="287">
        <f>'Finanční plán hl. uchazeče'!E32</f>
        <v>0.8</v>
      </c>
      <c r="E10" s="29"/>
      <c r="F10" s="29"/>
      <c r="G10" s="286" t="s">
        <v>278</v>
      </c>
      <c r="H10" s="288">
        <f>míra_podpory</f>
        <v>0</v>
      </c>
      <c r="I10" s="8"/>
      <c r="J10" s="8"/>
      <c r="K10" s="542" t="str">
        <f>IF($H$10&gt;$D$10,"Požadovaná podpora převyšuje maximální možnou podporu plynoucí z podmínek programu "&amp;číselníky!AF44&amp;"! 
Opravte prosím zadané částky.","")</f>
        <v/>
      </c>
      <c r="L10" s="396"/>
      <c r="M10" s="396"/>
      <c r="N10" s="397"/>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212</v>
      </c>
      <c r="C15" s="170" t="s">
        <v>213</v>
      </c>
      <c r="D15" s="170" t="s">
        <v>214</v>
      </c>
      <c r="E15" s="170" t="s">
        <v>215</v>
      </c>
      <c r="F15" s="170" t="s">
        <v>216</v>
      </c>
      <c r="G15" s="170" t="s">
        <v>217</v>
      </c>
      <c r="H15" s="170" t="s">
        <v>230</v>
      </c>
      <c r="I15" s="8"/>
      <c r="J15" s="8"/>
    </row>
    <row r="16" spans="1:26" ht="21" customHeight="1">
      <c r="A16" s="1"/>
      <c r="B16" s="289" t="s">
        <v>231</v>
      </c>
      <c r="C16" s="290" t="s">
        <v>222</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232</v>
      </c>
      <c r="C17" s="173" t="s">
        <v>222</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233</v>
      </c>
      <c r="C18" s="290" t="s">
        <v>222</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279</v>
      </c>
      <c r="C19" s="173" t="s">
        <v>222</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235</v>
      </c>
      <c r="C20" s="200" t="s">
        <v>222</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222</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243</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212</v>
      </c>
      <c r="C27" s="170" t="s">
        <v>213</v>
      </c>
      <c r="D27" s="170" t="s">
        <v>214</v>
      </c>
      <c r="E27" s="170" t="s">
        <v>215</v>
      </c>
      <c r="F27" s="170" t="s">
        <v>216</v>
      </c>
      <c r="G27" s="170" t="s">
        <v>217</v>
      </c>
      <c r="H27" s="170" t="s">
        <v>230</v>
      </c>
      <c r="I27" s="8"/>
      <c r="J27" s="8"/>
    </row>
    <row r="28" spans="1:26" ht="21" customHeight="1">
      <c r="A28" s="1"/>
      <c r="B28" s="289" t="s">
        <v>280</v>
      </c>
      <c r="C28" s="290" t="s">
        <v>222</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281</v>
      </c>
      <c r="C29" s="173" t="s">
        <v>222</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243</v>
      </c>
      <c r="C30" s="290" t="s">
        <v>222</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282</v>
      </c>
      <c r="C32" s="311" t="s">
        <v>219</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IF(pozadovana_mira_podpory&gt;350000,"Maximální možná podpora na projekt je 350 000 €.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283</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9" t="str">
        <f>Pokyny!E49</f>
        <v xml:space="preserve"> Verze 2: duben 2025.</v>
      </c>
      <c r="I38" s="396"/>
      <c r="J38" s="397"/>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31"/>
      <c r="D42" s="431"/>
      <c r="E42" s="431"/>
      <c r="F42" s="431"/>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bmHNMzR2ya98ckORcmHmEQt15RGUgbokFbYDyXZOCfPZ6skcG/kyAwSEwDXwv/liK+OH8FA0zMJ5jdmlSfKxpQ==" saltValue="EHxv4TK04kJ01zmodzeX+g=="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350000</formula>
    </cfRule>
  </conditionalFormatting>
  <dataValidations count="1">
    <dataValidation type="decimal" operator="lessThanOrEqual" allowBlank="1" showErrorMessage="1" sqref="H28" xr:uid="{00000000-0002-0000-0A00-000000000000}">
      <formula1>350000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284</v>
      </c>
    </row>
    <row r="3" spans="1:26" ht="12.75" customHeight="1">
      <c r="A3" s="321" t="s">
        <v>285</v>
      </c>
    </row>
    <row r="4" spans="1:26" ht="12.75" customHeight="1">
      <c r="A4" s="321" t="s">
        <v>286</v>
      </c>
    </row>
    <row r="5" spans="1:26" ht="12.75" customHeight="1">
      <c r="A5" s="321" t="s">
        <v>287</v>
      </c>
    </row>
    <row r="6" spans="1:26" ht="12.75" customHeight="1">
      <c r="A6" s="321" t="s">
        <v>288</v>
      </c>
    </row>
    <row r="7" spans="1:26" ht="12.75" customHeight="1">
      <c r="A7" s="321" t="s">
        <v>289</v>
      </c>
    </row>
    <row r="8" spans="1:26" ht="12.75" customHeight="1">
      <c r="A8" s="321" t="s">
        <v>290</v>
      </c>
    </row>
    <row r="9" spans="1:26" ht="12.75" customHeight="1">
      <c r="A9" s="321" t="s">
        <v>291</v>
      </c>
    </row>
    <row r="10" spans="1:26" ht="12.75" customHeight="1">
      <c r="A10" s="321" t="s">
        <v>292</v>
      </c>
    </row>
    <row r="11" spans="1:26" ht="12.75" customHeight="1">
      <c r="A11" s="321" t="s">
        <v>293</v>
      </c>
    </row>
    <row r="12" spans="1:26" ht="12.75" customHeight="1">
      <c r="A12" s="321" t="s">
        <v>294</v>
      </c>
    </row>
    <row r="13" spans="1:26" ht="12.75" customHeight="1">
      <c r="A13" s="321" t="s">
        <v>295</v>
      </c>
    </row>
    <row r="14" spans="1:26" ht="12.75" customHeight="1">
      <c r="A14" s="321" t="s">
        <v>296</v>
      </c>
    </row>
    <row r="15" spans="1:26" ht="12.75" customHeight="1">
      <c r="A15" s="321" t="s">
        <v>297</v>
      </c>
    </row>
    <row r="16" spans="1:26" ht="12.75" customHeight="1">
      <c r="A16" s="321" t="s">
        <v>298</v>
      </c>
    </row>
    <row r="17" spans="1:1" ht="12.75" customHeight="1">
      <c r="A17" s="321" t="s">
        <v>299</v>
      </c>
    </row>
    <row r="18" spans="1:1" ht="12.75" customHeight="1">
      <c r="A18" s="321" t="s">
        <v>300</v>
      </c>
    </row>
    <row r="19" spans="1:1" ht="12.75" customHeight="1">
      <c r="A19" s="321" t="s">
        <v>301</v>
      </c>
    </row>
    <row r="20" spans="1:1" ht="12.75" customHeight="1">
      <c r="A20" s="321" t="s">
        <v>302</v>
      </c>
    </row>
    <row r="21" spans="1:1" ht="12.75" customHeight="1">
      <c r="A21" s="321" t="s">
        <v>303</v>
      </c>
    </row>
    <row r="22" spans="1:1" ht="12.75" customHeight="1">
      <c r="A22" s="321" t="s">
        <v>304</v>
      </c>
    </row>
    <row r="23" spans="1:1" ht="12.75" customHeight="1">
      <c r="A23" s="321" t="s">
        <v>305</v>
      </c>
    </row>
    <row r="24" spans="1:1" ht="12.75" customHeight="1">
      <c r="A24" s="321" t="s">
        <v>306</v>
      </c>
    </row>
    <row r="25" spans="1:1" ht="12.75" customHeight="1">
      <c r="A25" s="321" t="s">
        <v>307</v>
      </c>
    </row>
    <row r="26" spans="1:1" ht="12.75" customHeight="1">
      <c r="A26" s="321" t="s">
        <v>308</v>
      </c>
    </row>
    <row r="27" spans="1:1" ht="12.75" customHeight="1">
      <c r="A27" s="321" t="s">
        <v>309</v>
      </c>
    </row>
    <row r="28" spans="1:1" ht="12.75" customHeight="1">
      <c r="A28" s="321" t="s">
        <v>310</v>
      </c>
    </row>
    <row r="29" spans="1:1" ht="12.75" customHeight="1">
      <c r="A29" s="321" t="s">
        <v>311</v>
      </c>
    </row>
    <row r="30" spans="1:1" ht="12.75" customHeight="1">
      <c r="A30" s="321" t="s">
        <v>312</v>
      </c>
    </row>
    <row r="31" spans="1:1" ht="12.75" customHeight="1">
      <c r="A31" s="321" t="s">
        <v>313</v>
      </c>
    </row>
    <row r="32" spans="1:1" ht="12.75" customHeight="1">
      <c r="A32" s="321" t="s">
        <v>314</v>
      </c>
    </row>
    <row r="33" spans="1:1" ht="12.75" customHeight="1">
      <c r="A33" s="321" t="s">
        <v>315</v>
      </c>
    </row>
    <row r="34" spans="1:1" ht="12.75" customHeight="1">
      <c r="A34" s="321" t="s">
        <v>316</v>
      </c>
    </row>
    <row r="35" spans="1:1" ht="12.75" customHeight="1">
      <c r="A35" s="321" t="s">
        <v>317</v>
      </c>
    </row>
    <row r="36" spans="1:1" ht="12.75" customHeight="1">
      <c r="A36" s="321" t="s">
        <v>318</v>
      </c>
    </row>
    <row r="37" spans="1:1" ht="12.75" customHeight="1">
      <c r="A37" s="321" t="s">
        <v>319</v>
      </c>
    </row>
    <row r="38" spans="1:1" ht="12.75" customHeight="1">
      <c r="A38" s="321" t="s">
        <v>320</v>
      </c>
    </row>
    <row r="39" spans="1:1" ht="12.75" customHeight="1">
      <c r="A39" s="321" t="s">
        <v>321</v>
      </c>
    </row>
    <row r="40" spans="1:1" ht="12.75" customHeight="1">
      <c r="A40" s="321" t="s">
        <v>322</v>
      </c>
    </row>
    <row r="41" spans="1:1" ht="12.75" customHeight="1">
      <c r="A41" s="321" t="s">
        <v>323</v>
      </c>
    </row>
    <row r="42" spans="1:1" ht="12.75" customHeight="1">
      <c r="A42" s="321" t="s">
        <v>324</v>
      </c>
    </row>
    <row r="43" spans="1:1" ht="12.75" customHeight="1">
      <c r="A43" s="321" t="s">
        <v>325</v>
      </c>
    </row>
    <row r="44" spans="1:1" ht="12.75" customHeight="1">
      <c r="A44" s="321" t="s">
        <v>326</v>
      </c>
    </row>
    <row r="45" spans="1:1" ht="12.75" customHeight="1">
      <c r="A45" s="321" t="s">
        <v>327</v>
      </c>
    </row>
    <row r="46" spans="1:1" ht="12.75" customHeight="1">
      <c r="A46" s="321" t="s">
        <v>328</v>
      </c>
    </row>
    <row r="47" spans="1:1" ht="12.75" customHeight="1">
      <c r="A47" s="321" t="s">
        <v>329</v>
      </c>
    </row>
    <row r="48" spans="1:1" ht="12.75" customHeight="1">
      <c r="A48" s="321" t="s">
        <v>330</v>
      </c>
    </row>
    <row r="49" spans="1:1" ht="12.75" customHeight="1">
      <c r="A49" s="321" t="s">
        <v>331</v>
      </c>
    </row>
    <row r="50" spans="1:1" ht="12.75" customHeight="1">
      <c r="A50" s="321" t="s">
        <v>332</v>
      </c>
    </row>
    <row r="51" spans="1:1" ht="12.75" customHeight="1">
      <c r="A51" s="321" t="s">
        <v>333</v>
      </c>
    </row>
    <row r="52" spans="1:1" ht="12.75" customHeight="1">
      <c r="A52" s="321" t="s">
        <v>334</v>
      </c>
    </row>
    <row r="53" spans="1:1" ht="12.75" customHeight="1">
      <c r="A53" s="321" t="s">
        <v>335</v>
      </c>
    </row>
    <row r="54" spans="1:1" ht="12.75" customHeight="1">
      <c r="A54" s="321" t="s">
        <v>336</v>
      </c>
    </row>
    <row r="55" spans="1:1" ht="12.75" customHeight="1">
      <c r="A55" s="321" t="s">
        <v>337</v>
      </c>
    </row>
    <row r="56" spans="1:1" ht="12.75" customHeight="1">
      <c r="A56" s="321" t="s">
        <v>338</v>
      </c>
    </row>
    <row r="57" spans="1:1" ht="12.75" customHeight="1">
      <c r="A57" s="321" t="s">
        <v>339</v>
      </c>
    </row>
    <row r="58" spans="1:1" ht="12.75" customHeight="1">
      <c r="A58" s="321" t="s">
        <v>340</v>
      </c>
    </row>
    <row r="59" spans="1:1" ht="12.75" customHeight="1">
      <c r="A59" s="321" t="s">
        <v>341</v>
      </c>
    </row>
    <row r="60" spans="1:1" ht="12.75" customHeight="1">
      <c r="A60" s="321" t="s">
        <v>342</v>
      </c>
    </row>
    <row r="61" spans="1:1" ht="12.75" customHeight="1">
      <c r="A61" s="321" t="s">
        <v>343</v>
      </c>
    </row>
    <row r="62" spans="1:1" ht="12.75" customHeight="1">
      <c r="A62" s="321" t="s">
        <v>344</v>
      </c>
    </row>
    <row r="63" spans="1:1" ht="12.75" customHeight="1">
      <c r="A63" s="321" t="s">
        <v>345</v>
      </c>
    </row>
    <row r="64" spans="1:1" ht="12.75" customHeight="1">
      <c r="A64" s="321" t="s">
        <v>346</v>
      </c>
    </row>
    <row r="65" spans="1:1" ht="12.75" customHeight="1">
      <c r="A65" s="321" t="s">
        <v>347</v>
      </c>
    </row>
    <row r="66" spans="1:1" ht="12.75" customHeight="1">
      <c r="A66" s="321" t="s">
        <v>348</v>
      </c>
    </row>
    <row r="67" spans="1:1" ht="12.75" customHeight="1">
      <c r="A67" s="321" t="s">
        <v>349</v>
      </c>
    </row>
    <row r="68" spans="1:1" ht="12.75" customHeight="1">
      <c r="A68" s="321" t="s">
        <v>350</v>
      </c>
    </row>
    <row r="69" spans="1:1" ht="12.75" customHeight="1">
      <c r="A69" s="321" t="s">
        <v>351</v>
      </c>
    </row>
    <row r="70" spans="1:1" ht="12.75" customHeight="1">
      <c r="A70" s="321" t="s">
        <v>352</v>
      </c>
    </row>
    <row r="71" spans="1:1" ht="12.75" customHeight="1">
      <c r="A71" s="321" t="s">
        <v>353</v>
      </c>
    </row>
    <row r="72" spans="1:1" ht="12.75" customHeight="1">
      <c r="A72" s="321" t="s">
        <v>354</v>
      </c>
    </row>
    <row r="73" spans="1:1" ht="12.75" customHeight="1">
      <c r="A73" s="321" t="s">
        <v>355</v>
      </c>
    </row>
    <row r="74" spans="1:1" ht="12.75" customHeight="1">
      <c r="A74" s="321" t="s">
        <v>356</v>
      </c>
    </row>
    <row r="75" spans="1:1" ht="12.75" customHeight="1">
      <c r="A75" s="321" t="s">
        <v>357</v>
      </c>
    </row>
    <row r="76" spans="1:1" ht="12.75" customHeight="1">
      <c r="A76" s="321" t="s">
        <v>358</v>
      </c>
    </row>
    <row r="77" spans="1:1" ht="12.75" customHeight="1">
      <c r="A77" s="321" t="s">
        <v>359</v>
      </c>
    </row>
    <row r="78" spans="1:1" ht="12.75" customHeight="1">
      <c r="A78" s="321" t="s">
        <v>360</v>
      </c>
    </row>
    <row r="79" spans="1:1" ht="12.75" customHeight="1">
      <c r="A79" s="321" t="s">
        <v>361</v>
      </c>
    </row>
    <row r="80" spans="1:1" ht="12.75" customHeight="1">
      <c r="A80" s="321" t="s">
        <v>362</v>
      </c>
    </row>
    <row r="81" spans="1:1" ht="12.75" customHeight="1">
      <c r="A81" s="321" t="s">
        <v>363</v>
      </c>
    </row>
    <row r="82" spans="1:1" ht="12.75" customHeight="1">
      <c r="A82" s="321" t="s">
        <v>364</v>
      </c>
    </row>
    <row r="83" spans="1:1" ht="12.75" customHeight="1">
      <c r="A83" s="321" t="s">
        <v>365</v>
      </c>
    </row>
    <row r="84" spans="1:1" ht="12.75" customHeight="1">
      <c r="A84" s="321" t="s">
        <v>366</v>
      </c>
    </row>
    <row r="85" spans="1:1" ht="12.75" customHeight="1">
      <c r="A85" s="321" t="s">
        <v>367</v>
      </c>
    </row>
    <row r="86" spans="1:1" ht="12.75" customHeight="1">
      <c r="A86" s="321" t="s">
        <v>368</v>
      </c>
    </row>
    <row r="87" spans="1:1" ht="12.75" customHeight="1">
      <c r="A87" s="321" t="s">
        <v>369</v>
      </c>
    </row>
    <row r="88" spans="1:1" ht="12.75" customHeight="1">
      <c r="A88" s="321" t="s">
        <v>370</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J3" workbookViewId="0">
      <selection activeCell="AI27" sqref="AI27"/>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5"/>
    <col min="45" max="45" width="55.7109375" customWidth="1"/>
  </cols>
  <sheetData>
    <row r="1" spans="1:45" ht="15.75" customHeight="1">
      <c r="A1" s="322" t="s">
        <v>371</v>
      </c>
      <c r="B1" s="322" t="s">
        <v>39</v>
      </c>
      <c r="C1" s="322" t="s">
        <v>372</v>
      </c>
      <c r="D1" s="322" t="s">
        <v>373</v>
      </c>
      <c r="E1" s="322" t="s">
        <v>374</v>
      </c>
      <c r="F1" s="322" t="s">
        <v>375</v>
      </c>
      <c r="G1" s="322" t="s">
        <v>376</v>
      </c>
      <c r="H1" s="322" t="s">
        <v>377</v>
      </c>
      <c r="I1" s="322" t="s">
        <v>378</v>
      </c>
      <c r="J1" s="322" t="s">
        <v>379</v>
      </c>
      <c r="K1" s="322" t="s">
        <v>380</v>
      </c>
      <c r="L1" s="322" t="s">
        <v>381</v>
      </c>
      <c r="M1" s="322" t="s">
        <v>382</v>
      </c>
      <c r="N1" s="322" t="s">
        <v>383</v>
      </c>
      <c r="O1" s="322" t="s">
        <v>384</v>
      </c>
      <c r="P1" s="322" t="s">
        <v>385</v>
      </c>
      <c r="Q1" s="322" t="s">
        <v>386</v>
      </c>
      <c r="R1" s="322" t="s">
        <v>387</v>
      </c>
      <c r="S1" s="322" t="s">
        <v>388</v>
      </c>
      <c r="T1" s="322" t="s">
        <v>389</v>
      </c>
      <c r="U1" s="322" t="s">
        <v>390</v>
      </c>
      <c r="V1" s="322" t="s">
        <v>391</v>
      </c>
      <c r="W1" s="323" t="s">
        <v>392</v>
      </c>
      <c r="Z1" s="322" t="s">
        <v>380</v>
      </c>
      <c r="AB1" s="322" t="s">
        <v>39</v>
      </c>
      <c r="AC1" s="322" t="s">
        <v>372</v>
      </c>
      <c r="AD1" s="322" t="s">
        <v>393</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394</v>
      </c>
      <c r="T2" s="96" t="s">
        <v>394</v>
      </c>
      <c r="U2" s="96" t="s">
        <v>394</v>
      </c>
      <c r="V2" s="96" t="s">
        <v>394</v>
      </c>
      <c r="W2" s="96" t="s">
        <v>24</v>
      </c>
      <c r="X2" s="1" t="s">
        <v>395</v>
      </c>
      <c r="Y2" s="1" t="s">
        <v>396</v>
      </c>
      <c r="Z2" s="96" t="s">
        <v>24</v>
      </c>
      <c r="AB2" s="96" t="s">
        <v>24</v>
      </c>
      <c r="AC2" s="96" t="s">
        <v>24</v>
      </c>
      <c r="AD2" s="324" t="s">
        <v>24</v>
      </c>
      <c r="AF2" s="1" t="s">
        <v>397</v>
      </c>
      <c r="AH2" s="1" t="s">
        <v>398</v>
      </c>
      <c r="AP2" s="385" t="s">
        <v>1923</v>
      </c>
      <c r="AQ2" s="385"/>
      <c r="AR2" s="385"/>
    </row>
    <row r="3" spans="1:45" ht="15.75" customHeight="1" thickBot="1">
      <c r="A3" s="96" t="s">
        <v>399</v>
      </c>
      <c r="B3" s="321" t="s">
        <v>400</v>
      </c>
      <c r="C3" s="321" t="s">
        <v>400</v>
      </c>
      <c r="D3" s="96" t="s">
        <v>401</v>
      </c>
      <c r="E3" s="96" t="s">
        <v>402</v>
      </c>
      <c r="F3" s="96" t="s">
        <v>403</v>
      </c>
      <c r="G3" s="325" t="s">
        <v>404</v>
      </c>
      <c r="H3" s="103" t="s">
        <v>405</v>
      </c>
      <c r="I3" s="96" t="s">
        <v>406</v>
      </c>
      <c r="J3" s="96" t="s">
        <v>407</v>
      </c>
      <c r="K3" s="96" t="s">
        <v>408</v>
      </c>
      <c r="L3" s="96" t="s">
        <v>409</v>
      </c>
      <c r="M3" s="96" t="s">
        <v>410</v>
      </c>
      <c r="N3" s="96" t="s">
        <v>411</v>
      </c>
      <c r="O3" s="96" t="s">
        <v>412</v>
      </c>
      <c r="Q3" s="96" t="s">
        <v>413</v>
      </c>
      <c r="R3" s="96" t="s">
        <v>414</v>
      </c>
      <c r="S3" s="96">
        <v>1</v>
      </c>
      <c r="T3" s="96">
        <v>1</v>
      </c>
      <c r="U3" s="96">
        <v>2020</v>
      </c>
      <c r="V3" s="96">
        <v>2019</v>
      </c>
      <c r="W3" s="326" t="s">
        <v>415</v>
      </c>
      <c r="X3" s="1" t="s">
        <v>401</v>
      </c>
      <c r="Y3" s="1"/>
      <c r="Z3" s="96" t="s">
        <v>416</v>
      </c>
      <c r="AA3" s="96"/>
      <c r="AB3" s="96" t="s">
        <v>400</v>
      </c>
      <c r="AC3" s="96" t="s">
        <v>400</v>
      </c>
      <c r="AD3" s="327" t="s">
        <v>417</v>
      </c>
      <c r="AE3" s="96"/>
      <c r="AF3" s="96" t="s">
        <v>418</v>
      </c>
      <c r="AG3" s="1" t="s">
        <v>396</v>
      </c>
      <c r="AH3" s="1" t="s">
        <v>395</v>
      </c>
      <c r="AI3" s="1" t="s">
        <v>396</v>
      </c>
      <c r="AP3" s="384" t="s">
        <v>24</v>
      </c>
      <c r="AQ3" s="384"/>
      <c r="AR3" s="384"/>
    </row>
    <row r="4" spans="1:45" ht="15.75" customHeight="1" thickBot="1">
      <c r="A4" s="96" t="s">
        <v>419</v>
      </c>
      <c r="B4" s="321" t="s">
        <v>420</v>
      </c>
      <c r="C4" s="321" t="s">
        <v>420</v>
      </c>
      <c r="D4" s="96" t="s">
        <v>421</v>
      </c>
      <c r="E4" s="96" t="s">
        <v>422</v>
      </c>
      <c r="F4" s="96" t="s">
        <v>423</v>
      </c>
      <c r="G4" s="325" t="s">
        <v>424</v>
      </c>
      <c r="H4" s="103" t="s">
        <v>425</v>
      </c>
      <c r="J4" s="96" t="s">
        <v>426</v>
      </c>
      <c r="K4" s="96" t="s">
        <v>427</v>
      </c>
      <c r="L4" s="96" t="s">
        <v>428</v>
      </c>
      <c r="M4" s="96" t="s">
        <v>429</v>
      </c>
      <c r="N4" s="96" t="s">
        <v>430</v>
      </c>
      <c r="O4" s="96" t="s">
        <v>431</v>
      </c>
      <c r="Q4" s="96" t="s">
        <v>432</v>
      </c>
      <c r="R4" s="96" t="s">
        <v>433</v>
      </c>
      <c r="S4" s="96">
        <v>2</v>
      </c>
      <c r="T4" s="96">
        <v>2</v>
      </c>
      <c r="U4" s="96">
        <v>2021</v>
      </c>
      <c r="V4" s="96"/>
      <c r="W4" s="326" t="s">
        <v>434</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435</v>
      </c>
      <c r="AA4" s="96"/>
      <c r="AB4" s="96" t="s">
        <v>420</v>
      </c>
      <c r="AC4" s="96" t="s">
        <v>420</v>
      </c>
      <c r="AD4" s="327" t="s">
        <v>436</v>
      </c>
      <c r="AE4" s="96"/>
      <c r="AF4" s="96"/>
      <c r="AP4" t="str">
        <f>_xlfn.CONCAT(AR4," - ", AS4)</f>
        <v>AAA - Estetika a kulturologie</v>
      </c>
      <c r="AR4" s="377" t="s">
        <v>1345</v>
      </c>
      <c r="AS4" s="378" t="s">
        <v>1346</v>
      </c>
    </row>
    <row r="5" spans="1:45" ht="15.75" customHeight="1" thickBot="1">
      <c r="B5" s="321" t="s">
        <v>437</v>
      </c>
      <c r="C5" s="321" t="s">
        <v>437</v>
      </c>
      <c r="G5" s="325" t="s">
        <v>438</v>
      </c>
      <c r="H5" s="103" t="s">
        <v>439</v>
      </c>
      <c r="I5" s="96"/>
      <c r="K5" s="96" t="s">
        <v>440</v>
      </c>
      <c r="L5" s="96" t="s">
        <v>441</v>
      </c>
      <c r="O5" s="96" t="s">
        <v>442</v>
      </c>
      <c r="Q5" s="96" t="s">
        <v>443</v>
      </c>
      <c r="R5" s="96" t="s">
        <v>444</v>
      </c>
      <c r="S5" s="96">
        <v>3</v>
      </c>
      <c r="T5" s="96">
        <v>3</v>
      </c>
      <c r="U5" s="96">
        <v>2022</v>
      </c>
      <c r="V5" s="96"/>
      <c r="W5" s="326" t="s">
        <v>445</v>
      </c>
      <c r="X5" s="1" t="s">
        <v>421</v>
      </c>
      <c r="Y5" s="1"/>
      <c r="Z5" s="96" t="s">
        <v>446</v>
      </c>
      <c r="AA5" s="96"/>
      <c r="AB5" s="96" t="s">
        <v>437</v>
      </c>
      <c r="AC5" s="96" t="s">
        <v>437</v>
      </c>
      <c r="AD5" s="327" t="s">
        <v>447</v>
      </c>
      <c r="AE5" s="96"/>
      <c r="AF5" s="96" t="s">
        <v>401</v>
      </c>
      <c r="AP5" s="375" t="str">
        <f>_xlfn.CONCAT(AR5," - ", AS5)</f>
        <v>AAB - Etika</v>
      </c>
      <c r="AR5" s="379" t="s">
        <v>1347</v>
      </c>
      <c r="AS5" s="380" t="s">
        <v>1348</v>
      </c>
    </row>
    <row r="6" spans="1:45" ht="15.75" customHeight="1" thickBot="1">
      <c r="B6" s="321" t="s">
        <v>448</v>
      </c>
      <c r="C6" s="321" t="s">
        <v>448</v>
      </c>
      <c r="G6" s="325" t="s">
        <v>449</v>
      </c>
      <c r="H6" s="103" t="s">
        <v>450</v>
      </c>
      <c r="K6" s="96" t="s">
        <v>451</v>
      </c>
      <c r="L6" s="96" t="s">
        <v>452</v>
      </c>
      <c r="O6" s="96" t="s">
        <v>453</v>
      </c>
      <c r="Q6" s="96" t="s">
        <v>454</v>
      </c>
      <c r="R6" s="96" t="s">
        <v>455</v>
      </c>
      <c r="S6" s="96">
        <v>4</v>
      </c>
      <c r="T6" s="96">
        <v>4</v>
      </c>
      <c r="U6" s="96"/>
      <c r="V6" s="96"/>
      <c r="W6" s="326" t="s">
        <v>456</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457</v>
      </c>
      <c r="AA6" s="96"/>
      <c r="AB6" s="96" t="s">
        <v>448</v>
      </c>
      <c r="AC6" s="96" t="s">
        <v>448</v>
      </c>
      <c r="AD6" s="327" t="s">
        <v>458</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1349</v>
      </c>
      <c r="AS6" s="380" t="s">
        <v>1350</v>
      </c>
    </row>
    <row r="7" spans="1:45" ht="15.75" customHeight="1" thickBot="1">
      <c r="B7" s="321" t="s">
        <v>459</v>
      </c>
      <c r="C7" s="321" t="s">
        <v>459</v>
      </c>
      <c r="G7" s="325" t="s">
        <v>460</v>
      </c>
      <c r="H7" s="103" t="s">
        <v>461</v>
      </c>
      <c r="J7" s="1" t="s">
        <v>24</v>
      </c>
      <c r="O7" s="96" t="s">
        <v>462</v>
      </c>
      <c r="Q7" s="96" t="s">
        <v>463</v>
      </c>
      <c r="R7" s="96" t="s">
        <v>464</v>
      </c>
      <c r="S7" s="96">
        <v>5</v>
      </c>
      <c r="T7" s="96">
        <v>5</v>
      </c>
      <c r="U7" s="96"/>
      <c r="V7" s="96"/>
      <c r="W7" s="326" t="s">
        <v>465</v>
      </c>
      <c r="X7" s="1"/>
      <c r="Y7" s="1"/>
      <c r="Z7" s="96"/>
      <c r="AA7" s="96"/>
      <c r="AB7" s="96" t="s">
        <v>459</v>
      </c>
      <c r="AC7" s="96" t="s">
        <v>459</v>
      </c>
      <c r="AD7" s="327" t="s">
        <v>466</v>
      </c>
      <c r="AE7" s="96"/>
      <c r="AF7" s="96" t="s">
        <v>421</v>
      </c>
      <c r="AP7" s="375" t="str">
        <f>_xlfn.CONCAT(AR7," - ", AS7)</f>
        <v>AAD - Spiritualita</v>
      </c>
      <c r="AR7" s="379" t="s">
        <v>1351</v>
      </c>
      <c r="AS7" s="380" t="s">
        <v>1352</v>
      </c>
    </row>
    <row r="8" spans="1:45" ht="15.75" customHeight="1" thickBot="1">
      <c r="B8" s="321" t="s">
        <v>467</v>
      </c>
      <c r="C8" s="321" t="s">
        <v>467</v>
      </c>
      <c r="G8" s="325" t="s">
        <v>468</v>
      </c>
      <c r="H8" s="103" t="s">
        <v>469</v>
      </c>
      <c r="J8" s="321" t="s">
        <v>34</v>
      </c>
      <c r="K8" s="1"/>
      <c r="O8" s="96" t="s">
        <v>470</v>
      </c>
      <c r="Q8" s="96" t="s">
        <v>471</v>
      </c>
      <c r="R8" s="96" t="s">
        <v>472</v>
      </c>
      <c r="S8" s="96"/>
      <c r="T8" s="96">
        <v>6</v>
      </c>
      <c r="U8" s="96"/>
      <c r="V8" s="96"/>
      <c r="W8" s="326" t="s">
        <v>473</v>
      </c>
      <c r="X8" s="1"/>
      <c r="Y8" s="1" t="s">
        <v>474</v>
      </c>
      <c r="Z8" s="96"/>
      <c r="AA8" s="96"/>
      <c r="AB8" s="96" t="s">
        <v>467</v>
      </c>
      <c r="AC8" s="96" t="s">
        <v>467</v>
      </c>
      <c r="AD8" s="327" t="s">
        <v>475</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1353</v>
      </c>
      <c r="AS8" s="380" t="s">
        <v>1354</v>
      </c>
    </row>
    <row r="9" spans="1:45" ht="15.75" customHeight="1" thickBot="1">
      <c r="B9" s="321" t="s">
        <v>476</v>
      </c>
      <c r="C9" s="321" t="s">
        <v>476</v>
      </c>
      <c r="G9" s="325" t="s">
        <v>477</v>
      </c>
      <c r="H9" s="103" t="s">
        <v>478</v>
      </c>
      <c r="J9" s="321" t="s">
        <v>479</v>
      </c>
      <c r="K9" s="1"/>
      <c r="Q9" s="96" t="s">
        <v>480</v>
      </c>
      <c r="R9" s="96" t="s">
        <v>481</v>
      </c>
      <c r="S9" s="96"/>
      <c r="T9" s="96">
        <v>7</v>
      </c>
      <c r="U9" s="96"/>
      <c r="V9" s="96"/>
      <c r="W9" s="326" t="s">
        <v>482</v>
      </c>
      <c r="X9" s="1"/>
      <c r="Y9" s="332">
        <f>'Hlavní uchazeč'!D15</f>
        <v>0</v>
      </c>
      <c r="Z9" s="96"/>
      <c r="AA9" s="96"/>
      <c r="AB9" s="96" t="s">
        <v>476</v>
      </c>
      <c r="AC9" s="96" t="s">
        <v>476</v>
      </c>
      <c r="AD9" s="327" t="s">
        <v>483</v>
      </c>
      <c r="AE9" s="96"/>
      <c r="AF9" s="96"/>
      <c r="AP9" s="375"/>
      <c r="AR9" s="381"/>
      <c r="AS9" s="382"/>
    </row>
    <row r="10" spans="1:45" ht="15.75" customHeight="1" thickBot="1">
      <c r="B10" s="321" t="s">
        <v>484</v>
      </c>
      <c r="C10" s="321" t="s">
        <v>484</v>
      </c>
      <c r="G10" s="325" t="s">
        <v>485</v>
      </c>
      <c r="H10" s="103" t="s">
        <v>486</v>
      </c>
      <c r="J10" s="321" t="s">
        <v>487</v>
      </c>
      <c r="K10" s="1"/>
      <c r="Q10" s="96" t="s">
        <v>488</v>
      </c>
      <c r="R10" s="96" t="s">
        <v>489</v>
      </c>
      <c r="S10" s="96"/>
      <c r="T10" s="96">
        <v>8</v>
      </c>
      <c r="U10" s="96"/>
      <c r="V10" s="96"/>
      <c r="W10" s="326" t="s">
        <v>490</v>
      </c>
      <c r="X10" s="1"/>
      <c r="Y10" s="58">
        <f>'Další účastník 1'!D15</f>
        <v>0</v>
      </c>
      <c r="Z10" s="96" t="s">
        <v>24</v>
      </c>
      <c r="AA10" s="96"/>
      <c r="AB10" s="96" t="s">
        <v>484</v>
      </c>
      <c r="AC10" s="96" t="s">
        <v>484</v>
      </c>
      <c r="AD10" s="327" t="s">
        <v>491</v>
      </c>
      <c r="AE10" s="96"/>
      <c r="AF10" s="322" t="s">
        <v>492</v>
      </c>
      <c r="AI10" s="322" t="s">
        <v>493</v>
      </c>
      <c r="AM10" s="103"/>
      <c r="AP10" s="375" t="str">
        <f>_xlfn.CONCAT(AR10," - ", AS10)</f>
        <v>ABA - Dějiny pravěku</v>
      </c>
      <c r="AR10" s="379" t="s">
        <v>1355</v>
      </c>
      <c r="AS10" s="380" t="s">
        <v>1356</v>
      </c>
    </row>
    <row r="11" spans="1:45" ht="15.75" customHeight="1" thickBot="1">
      <c r="B11" s="321" t="s">
        <v>494</v>
      </c>
      <c r="C11" s="321" t="s">
        <v>494</v>
      </c>
      <c r="G11" s="325" t="s">
        <v>495</v>
      </c>
      <c r="H11" s="103" t="s">
        <v>496</v>
      </c>
      <c r="J11" s="321" t="s">
        <v>497</v>
      </c>
      <c r="K11" s="1"/>
      <c r="Q11" s="96" t="s">
        <v>498</v>
      </c>
      <c r="R11" s="96" t="s">
        <v>499</v>
      </c>
      <c r="S11" s="96"/>
      <c r="T11" s="96">
        <v>9</v>
      </c>
      <c r="U11" s="96"/>
      <c r="V11" s="96"/>
      <c r="W11" s="326" t="s">
        <v>500</v>
      </c>
      <c r="X11" s="332"/>
      <c r="Y11" s="58">
        <f>'Další účastník 2'!D15</f>
        <v>0</v>
      </c>
      <c r="Z11" s="96" t="s">
        <v>401</v>
      </c>
      <c r="AA11" s="96"/>
      <c r="AB11" s="96" t="s">
        <v>494</v>
      </c>
      <c r="AC11" s="96" t="s">
        <v>494</v>
      </c>
      <c r="AD11" s="327" t="s">
        <v>501</v>
      </c>
      <c r="AE11" s="96"/>
      <c r="AF11" s="103" t="s">
        <v>172</v>
      </c>
      <c r="AI11" s="103" t="s">
        <v>172</v>
      </c>
      <c r="AL11" s="103"/>
      <c r="AM11" s="103"/>
      <c r="AP11" s="375" t="str">
        <f>_xlfn.CONCAT(AR11," - ", AS11)</f>
        <v>ABB - Dějiny starověku</v>
      </c>
      <c r="AR11" s="379" t="s">
        <v>1357</v>
      </c>
      <c r="AS11" s="380" t="s">
        <v>1358</v>
      </c>
    </row>
    <row r="12" spans="1:45" ht="15.75" customHeight="1" thickBot="1">
      <c r="B12" s="321" t="s">
        <v>502</v>
      </c>
      <c r="C12" s="321" t="s">
        <v>502</v>
      </c>
      <c r="G12" s="325" t="s">
        <v>503</v>
      </c>
      <c r="H12" s="103" t="s">
        <v>504</v>
      </c>
      <c r="J12" s="321" t="s">
        <v>505</v>
      </c>
      <c r="K12" s="1"/>
      <c r="M12" s="1" t="s">
        <v>506</v>
      </c>
      <c r="Q12" s="96" t="s">
        <v>507</v>
      </c>
      <c r="R12" s="96" t="s">
        <v>508</v>
      </c>
      <c r="S12" s="96"/>
      <c r="T12" s="96">
        <v>10</v>
      </c>
      <c r="U12" s="96"/>
      <c r="V12" s="96"/>
      <c r="W12" s="326" t="s">
        <v>509</v>
      </c>
      <c r="X12" s="333"/>
      <c r="Y12" s="334"/>
      <c r="Z12" s="96" t="s">
        <v>421</v>
      </c>
      <c r="AA12" s="96"/>
      <c r="AB12" s="96" t="s">
        <v>502</v>
      </c>
      <c r="AC12" s="96" t="s">
        <v>502</v>
      </c>
      <c r="AD12" s="335" t="s">
        <v>510</v>
      </c>
      <c r="AE12" s="96"/>
      <c r="AF12" s="103" t="s">
        <v>496</v>
      </c>
      <c r="AI12" s="103" t="s">
        <v>511</v>
      </c>
      <c r="AL12" s="103"/>
      <c r="AM12" s="103"/>
      <c r="AP12" s="375" t="str">
        <f>_xlfn.CONCAT(AR12," - ", AS12)</f>
        <v>ABC - Dějiny středověku</v>
      </c>
      <c r="AR12" s="379" t="s">
        <v>1359</v>
      </c>
      <c r="AS12" s="380" t="s">
        <v>1360</v>
      </c>
    </row>
    <row r="13" spans="1:45" ht="15.75" customHeight="1" thickBot="1">
      <c r="B13" s="321" t="s">
        <v>512</v>
      </c>
      <c r="C13" s="321" t="s">
        <v>512</v>
      </c>
      <c r="G13" s="325" t="s">
        <v>513</v>
      </c>
      <c r="H13" s="103" t="s">
        <v>514</v>
      </c>
      <c r="J13" s="1" t="s">
        <v>515</v>
      </c>
      <c r="K13" s="1"/>
      <c r="M13" s="321">
        <v>1</v>
      </c>
      <c r="Q13" s="96" t="s">
        <v>516</v>
      </c>
      <c r="R13" s="96" t="s">
        <v>517</v>
      </c>
      <c r="S13" s="96"/>
      <c r="T13" s="96">
        <v>11</v>
      </c>
      <c r="U13" s="96"/>
      <c r="V13" s="96"/>
      <c r="W13" s="326" t="s">
        <v>518</v>
      </c>
      <c r="X13" s="1" t="s">
        <v>519</v>
      </c>
      <c r="Y13" s="1"/>
      <c r="Z13" s="96"/>
      <c r="AA13" s="96"/>
      <c r="AB13" s="96" t="s">
        <v>512</v>
      </c>
      <c r="AC13" s="96" t="s">
        <v>512</v>
      </c>
      <c r="AD13" s="327" t="s">
        <v>520</v>
      </c>
      <c r="AE13" s="96"/>
      <c r="AF13" s="103" t="s">
        <v>504</v>
      </c>
      <c r="AI13" s="103" t="s">
        <v>521</v>
      </c>
      <c r="AL13" s="103"/>
      <c r="AM13" s="103"/>
      <c r="AP13" s="375" t="str">
        <f>_xlfn.CONCAT(AR13," - ", AS13)</f>
        <v>ABD - Dějiny novověku</v>
      </c>
      <c r="AR13" s="379" t="s">
        <v>1361</v>
      </c>
      <c r="AS13" s="380" t="s">
        <v>1362</v>
      </c>
    </row>
    <row r="14" spans="1:45" ht="15.75" customHeight="1" thickBot="1">
      <c r="B14" s="321" t="s">
        <v>522</v>
      </c>
      <c r="C14" s="321" t="s">
        <v>522</v>
      </c>
      <c r="G14" s="325" t="s">
        <v>523</v>
      </c>
      <c r="H14" s="96">
        <v>0</v>
      </c>
      <c r="K14" s="1"/>
      <c r="M14" s="321">
        <v>2</v>
      </c>
      <c r="Q14" s="96" t="s">
        <v>524</v>
      </c>
      <c r="R14" s="96" t="s">
        <v>525</v>
      </c>
      <c r="S14" s="96"/>
      <c r="T14" s="96">
        <v>12</v>
      </c>
      <c r="U14" s="96"/>
      <c r="V14" s="96"/>
      <c r="W14" s="326" t="s">
        <v>526</v>
      </c>
      <c r="X14" s="334" t="str">
        <f>'Hlavní uchazeč'!D19</f>
        <v>Vyberte možnost:</v>
      </c>
      <c r="Y14" s="334"/>
      <c r="Z14" s="96"/>
      <c r="AA14" s="96"/>
      <c r="AB14" s="96" t="s">
        <v>522</v>
      </c>
      <c r="AC14" s="96" t="s">
        <v>522</v>
      </c>
      <c r="AD14" s="335" t="s">
        <v>527</v>
      </c>
      <c r="AE14" s="96"/>
      <c r="AF14" s="103" t="s">
        <v>425</v>
      </c>
      <c r="AI14" s="103" t="s">
        <v>528</v>
      </c>
      <c r="AP14" s="375" t="str">
        <f>_xlfn.CONCAT(AR14," - ", AS14)</f>
        <v>ABE - Soudobé dějiny a orální historie</v>
      </c>
      <c r="AR14" s="379" t="s">
        <v>1363</v>
      </c>
      <c r="AS14" s="380" t="s">
        <v>1364</v>
      </c>
    </row>
    <row r="15" spans="1:45" ht="15.75" customHeight="1" thickBot="1">
      <c r="B15" s="321" t="s">
        <v>529</v>
      </c>
      <c r="C15" s="321" t="s">
        <v>529</v>
      </c>
      <c r="G15" s="325" t="s">
        <v>530</v>
      </c>
      <c r="H15" s="103" t="s">
        <v>531</v>
      </c>
      <c r="K15" s="1"/>
      <c r="M15" s="1">
        <v>3</v>
      </c>
      <c r="Q15" s="96" t="s">
        <v>532</v>
      </c>
      <c r="R15" s="96" t="s">
        <v>533</v>
      </c>
      <c r="S15" s="96"/>
      <c r="T15" s="96"/>
      <c r="U15" s="96"/>
      <c r="V15" s="96"/>
      <c r="W15" s="326" t="s">
        <v>534</v>
      </c>
      <c r="X15" s="1" t="str">
        <f>'Další účastník 1'!D19</f>
        <v>Vyberte možnost:</v>
      </c>
      <c r="Y15" s="1"/>
      <c r="Z15" s="96" t="s">
        <v>24</v>
      </c>
      <c r="AA15" s="96"/>
      <c r="AB15" s="96" t="s">
        <v>529</v>
      </c>
      <c r="AC15" s="96" t="s">
        <v>529</v>
      </c>
      <c r="AD15" s="327" t="s">
        <v>535</v>
      </c>
      <c r="AE15" s="96"/>
      <c r="AF15" s="103" t="s">
        <v>439</v>
      </c>
      <c r="AI15" s="103" t="s">
        <v>536</v>
      </c>
      <c r="AP15" s="375"/>
      <c r="AR15" s="381"/>
      <c r="AS15" s="382"/>
    </row>
    <row r="16" spans="1:45" ht="15.75" customHeight="1" thickBot="1">
      <c r="B16" s="321" t="s">
        <v>537</v>
      </c>
      <c r="C16" s="321" t="s">
        <v>537</v>
      </c>
      <c r="G16" s="325" t="s">
        <v>538</v>
      </c>
      <c r="H16" s="103" t="s">
        <v>539</v>
      </c>
      <c r="J16" s="1" t="s">
        <v>540</v>
      </c>
      <c r="K16" s="1"/>
      <c r="L16" s="1"/>
      <c r="M16" s="1">
        <v>4</v>
      </c>
      <c r="Q16" s="96" t="s">
        <v>541</v>
      </c>
      <c r="R16" s="96" t="s">
        <v>542</v>
      </c>
      <c r="S16" s="96"/>
      <c r="T16" s="96"/>
      <c r="U16" s="96"/>
      <c r="V16" s="96"/>
      <c r="W16" s="326" t="s">
        <v>543</v>
      </c>
      <c r="X16" s="1" t="str">
        <f>'Další účastník 2'!D19</f>
        <v>Vyberte možnost:</v>
      </c>
      <c r="Y16" s="1"/>
      <c r="Z16" s="96" t="s">
        <v>544</v>
      </c>
      <c r="AA16" s="96"/>
      <c r="AB16" s="96" t="s">
        <v>537</v>
      </c>
      <c r="AC16" s="96" t="s">
        <v>537</v>
      </c>
      <c r="AD16" s="327" t="s">
        <v>545</v>
      </c>
      <c r="AE16" s="96"/>
      <c r="AF16" s="103" t="s">
        <v>546</v>
      </c>
      <c r="AI16" s="103" t="s">
        <v>560</v>
      </c>
      <c r="AJ16" s="390"/>
      <c r="AK16" s="390"/>
      <c r="AL16" s="390"/>
      <c r="AP16" s="375" t="str">
        <f>_xlfn.CONCAT(AR16," - ", AS16)</f>
        <v>ACA - Archeologie</v>
      </c>
      <c r="AR16" s="379" t="s">
        <v>1365</v>
      </c>
      <c r="AS16" s="380" t="s">
        <v>1366</v>
      </c>
    </row>
    <row r="17" spans="2:45" ht="15.75" customHeight="1" thickBot="1">
      <c r="B17" s="321" t="s">
        <v>547</v>
      </c>
      <c r="C17" s="321" t="s">
        <v>547</v>
      </c>
      <c r="G17" s="325" t="s">
        <v>548</v>
      </c>
      <c r="H17" s="103" t="s">
        <v>549</v>
      </c>
      <c r="J17" s="1" t="s">
        <v>24</v>
      </c>
      <c r="M17" s="1">
        <v>5</v>
      </c>
      <c r="R17" s="96" t="s">
        <v>550</v>
      </c>
      <c r="S17" s="96"/>
      <c r="T17" s="96"/>
      <c r="U17" s="96"/>
      <c r="V17" s="96"/>
      <c r="W17" s="326" t="s">
        <v>551</v>
      </c>
      <c r="X17" s="1"/>
      <c r="Y17" s="1"/>
      <c r="Z17" s="96" t="s">
        <v>552</v>
      </c>
      <c r="AA17" s="96"/>
      <c r="AB17" s="96" t="s">
        <v>547</v>
      </c>
      <c r="AC17" s="96" t="s">
        <v>547</v>
      </c>
      <c r="AD17" s="327" t="s">
        <v>553</v>
      </c>
      <c r="AE17" s="96"/>
      <c r="AF17" s="103" t="s">
        <v>405</v>
      </c>
      <c r="AI17" s="103" t="s">
        <v>573</v>
      </c>
      <c r="AJ17" s="390"/>
      <c r="AK17" s="390"/>
      <c r="AL17" s="390"/>
      <c r="AP17" s="375" t="str">
        <f>_xlfn.CONCAT(AR17," - ", AS17)</f>
        <v>ACB - Antropologie</v>
      </c>
      <c r="AR17" s="379" t="s">
        <v>1367</v>
      </c>
      <c r="AS17" s="380" t="s">
        <v>1368</v>
      </c>
    </row>
    <row r="18" spans="2:45" ht="15.75" customHeight="1" thickBot="1">
      <c r="B18" s="321" t="s">
        <v>554</v>
      </c>
      <c r="C18" s="321" t="s">
        <v>554</v>
      </c>
      <c r="G18" s="325" t="s">
        <v>555</v>
      </c>
      <c r="H18" s="103" t="s">
        <v>556</v>
      </c>
      <c r="J18" s="321">
        <v>1</v>
      </c>
      <c r="M18" s="1">
        <v>6</v>
      </c>
      <c r="R18" s="96" t="s">
        <v>557</v>
      </c>
      <c r="S18" s="96"/>
      <c r="T18" s="96"/>
      <c r="U18" s="96"/>
      <c r="V18" s="96"/>
      <c r="W18" s="326" t="s">
        <v>558</v>
      </c>
      <c r="X18" s="1"/>
      <c r="Y18" s="1"/>
      <c r="Z18" s="96"/>
      <c r="AA18" s="96"/>
      <c r="AB18" s="96" t="s">
        <v>554</v>
      </c>
      <c r="AC18" s="96" t="s">
        <v>554</v>
      </c>
      <c r="AD18" s="327" t="s">
        <v>559</v>
      </c>
      <c r="AE18" s="96"/>
      <c r="AF18" s="103" t="s">
        <v>514</v>
      </c>
      <c r="AI18" s="103" t="s">
        <v>579</v>
      </c>
      <c r="AJ18" s="390"/>
      <c r="AK18" s="390"/>
      <c r="AL18" s="390"/>
      <c r="AP18" s="375" t="str">
        <f>_xlfn.CONCAT(AR18," - ", AS18)</f>
        <v>ACC - Etnologie</v>
      </c>
      <c r="AR18" s="379" t="s">
        <v>1369</v>
      </c>
      <c r="AS18" s="380" t="s">
        <v>1370</v>
      </c>
    </row>
    <row r="19" spans="2:45" ht="15.75" customHeight="1" thickBot="1">
      <c r="B19" s="321" t="s">
        <v>561</v>
      </c>
      <c r="C19" s="321" t="s">
        <v>561</v>
      </c>
      <c r="G19" s="325" t="s">
        <v>562</v>
      </c>
      <c r="H19" s="103" t="s">
        <v>563</v>
      </c>
      <c r="J19" s="321">
        <v>2</v>
      </c>
      <c r="M19" s="1">
        <v>7</v>
      </c>
      <c r="R19" s="96" t="s">
        <v>564</v>
      </c>
      <c r="S19" s="96"/>
      <c r="T19" s="96"/>
      <c r="U19" s="96"/>
      <c r="V19" s="96"/>
      <c r="W19" s="326" t="s">
        <v>565</v>
      </c>
      <c r="X19" s="334"/>
      <c r="Y19" s="334"/>
      <c r="Z19" s="96"/>
      <c r="AA19" s="96"/>
      <c r="AB19" s="96" t="s">
        <v>561</v>
      </c>
      <c r="AC19" s="96" t="s">
        <v>561</v>
      </c>
      <c r="AD19" s="327" t="s">
        <v>566</v>
      </c>
      <c r="AE19" s="96"/>
      <c r="AF19" s="103" t="s">
        <v>486</v>
      </c>
      <c r="AI19" s="103" t="s">
        <v>585</v>
      </c>
      <c r="AJ19" s="390"/>
      <c r="AK19" s="390"/>
      <c r="AL19" s="390"/>
      <c r="AP19" s="375"/>
      <c r="AR19" s="381"/>
      <c r="AS19" s="382"/>
    </row>
    <row r="20" spans="2:45" ht="15.75" customHeight="1" thickBot="1">
      <c r="B20" s="321" t="s">
        <v>567</v>
      </c>
      <c r="C20" s="321" t="s">
        <v>567</v>
      </c>
      <c r="G20" s="325" t="s">
        <v>568</v>
      </c>
      <c r="H20" s="103" t="s">
        <v>496</v>
      </c>
      <c r="J20" s="321">
        <v>3</v>
      </c>
      <c r="M20" s="1">
        <v>8</v>
      </c>
      <c r="R20" s="96" t="s">
        <v>569</v>
      </c>
      <c r="S20" s="96"/>
      <c r="T20" s="96"/>
      <c r="U20" s="96"/>
      <c r="V20" s="96"/>
      <c r="W20" s="326" t="s">
        <v>570</v>
      </c>
      <c r="X20" s="1"/>
      <c r="Y20" s="1"/>
      <c r="Z20" s="96"/>
      <c r="AA20" s="96"/>
      <c r="AB20" s="96" t="s">
        <v>567</v>
      </c>
      <c r="AC20" s="96" t="s">
        <v>567</v>
      </c>
      <c r="AD20" s="327" t="s">
        <v>571</v>
      </c>
      <c r="AE20" s="96"/>
      <c r="AF20" s="103" t="s">
        <v>572</v>
      </c>
      <c r="AI20" s="103" t="s">
        <v>592</v>
      </c>
      <c r="AJ20" s="390"/>
      <c r="AK20" s="390"/>
      <c r="AL20" s="390"/>
      <c r="AP20" s="375" t="str">
        <f>_xlfn.CONCAT(AR20," - ", AS20)</f>
        <v>ADA - Veřejná politika ČR</v>
      </c>
      <c r="AR20" s="379" t="s">
        <v>1371</v>
      </c>
      <c r="AS20" s="380" t="s">
        <v>1372</v>
      </c>
    </row>
    <row r="21" spans="2:45" ht="15.75" customHeight="1" thickBot="1">
      <c r="B21" s="321" t="s">
        <v>574</v>
      </c>
      <c r="C21" s="321" t="s">
        <v>574</v>
      </c>
      <c r="G21" s="325" t="s">
        <v>575</v>
      </c>
      <c r="H21" s="103" t="s">
        <v>504</v>
      </c>
      <c r="M21" s="1">
        <v>9</v>
      </c>
      <c r="R21" s="96" t="s">
        <v>576</v>
      </c>
      <c r="S21" s="96"/>
      <c r="T21" s="96"/>
      <c r="U21" s="96"/>
      <c r="V21" s="96"/>
      <c r="W21" s="326" t="s">
        <v>577</v>
      </c>
      <c r="X21" s="334"/>
      <c r="Y21" s="334"/>
      <c r="Z21" s="96"/>
      <c r="AA21" s="96"/>
      <c r="AB21" s="96" t="s">
        <v>574</v>
      </c>
      <c r="AC21" s="96" t="s">
        <v>574</v>
      </c>
      <c r="AD21" s="327" t="s">
        <v>578</v>
      </c>
      <c r="AE21" s="96"/>
      <c r="AF21" s="103" t="s">
        <v>450</v>
      </c>
      <c r="AI21" s="103" t="s">
        <v>600</v>
      </c>
      <c r="AJ21" s="390"/>
      <c r="AK21" s="390"/>
      <c r="AL21" s="390"/>
      <c r="AP21" s="375" t="str">
        <f>_xlfn.CONCAT(AR21," - ", AS21)</f>
        <v>ADB - Mezinárodní vztahy</v>
      </c>
      <c r="AR21" s="379" t="s">
        <v>1373</v>
      </c>
      <c r="AS21" s="380" t="s">
        <v>1374</v>
      </c>
    </row>
    <row r="22" spans="2:45" ht="15.75" customHeight="1" thickBot="1">
      <c r="B22" s="321" t="s">
        <v>580</v>
      </c>
      <c r="C22" s="321" t="s">
        <v>580</v>
      </c>
      <c r="G22" s="325" t="s">
        <v>581</v>
      </c>
      <c r="H22" s="103" t="s">
        <v>425</v>
      </c>
      <c r="R22" s="96" t="s">
        <v>582</v>
      </c>
      <c r="S22" s="96"/>
      <c r="T22" s="96"/>
      <c r="U22" s="96"/>
      <c r="V22" s="96"/>
      <c r="W22" s="326" t="s">
        <v>583</v>
      </c>
      <c r="X22" s="96"/>
      <c r="Y22" s="96" t="s">
        <v>24</v>
      </c>
      <c r="Z22" s="96"/>
      <c r="AA22" s="96"/>
      <c r="AB22" s="96" t="s">
        <v>580</v>
      </c>
      <c r="AC22" s="96" t="s">
        <v>580</v>
      </c>
      <c r="AD22" s="327" t="s">
        <v>584</v>
      </c>
      <c r="AE22" s="96"/>
      <c r="AF22" s="103" t="s">
        <v>461</v>
      </c>
      <c r="AI22" s="103" t="s">
        <v>608</v>
      </c>
      <c r="AJ22" s="390"/>
      <c r="AK22" s="390"/>
      <c r="AL22" s="390"/>
      <c r="AP22" s="375"/>
      <c r="AR22" s="381"/>
      <c r="AS22" s="382"/>
    </row>
    <row r="23" spans="2:45" ht="15.75" customHeight="1" thickBot="1">
      <c r="B23" s="321" t="s">
        <v>586</v>
      </c>
      <c r="C23" s="321" t="s">
        <v>586</v>
      </c>
      <c r="G23" s="325" t="s">
        <v>587</v>
      </c>
      <c r="H23" s="103" t="s">
        <v>439</v>
      </c>
      <c r="R23" s="96" t="s">
        <v>588</v>
      </c>
      <c r="S23" s="96"/>
      <c r="T23" s="96"/>
      <c r="U23" s="96"/>
      <c r="V23" s="96"/>
      <c r="W23" s="326" t="s">
        <v>589</v>
      </c>
      <c r="X23" s="96"/>
      <c r="Y23" s="96" t="s">
        <v>590</v>
      </c>
      <c r="Z23" s="96"/>
      <c r="AA23" s="96"/>
      <c r="AB23" s="96" t="s">
        <v>586</v>
      </c>
      <c r="AC23" s="96" t="s">
        <v>586</v>
      </c>
      <c r="AD23" s="327" t="s">
        <v>591</v>
      </c>
      <c r="AE23" s="96"/>
      <c r="AF23" s="103"/>
      <c r="AI23" s="103" t="s">
        <v>615</v>
      </c>
      <c r="AJ23" s="390"/>
      <c r="AK23" s="390"/>
      <c r="AL23" s="390"/>
      <c r="AP23" s="375" t="str">
        <f>_xlfn.CONCAT(AR23," - ", AS23)</f>
        <v>AEA - Forecasting</v>
      </c>
      <c r="AR23" s="379" t="s">
        <v>1375</v>
      </c>
      <c r="AS23" s="380" t="s">
        <v>1376</v>
      </c>
    </row>
    <row r="24" spans="2:45" ht="15.75" customHeight="1" thickBot="1">
      <c r="B24" s="321" t="s">
        <v>593</v>
      </c>
      <c r="C24" s="321" t="s">
        <v>593</v>
      </c>
      <c r="G24" s="325" t="s">
        <v>594</v>
      </c>
      <c r="H24" s="103" t="s">
        <v>595</v>
      </c>
      <c r="R24" s="96" t="s">
        <v>596</v>
      </c>
      <c r="S24" s="96"/>
      <c r="T24" s="96"/>
      <c r="U24" s="96"/>
      <c r="V24" s="96"/>
      <c r="W24" s="326" t="s">
        <v>597</v>
      </c>
      <c r="X24" s="96"/>
      <c r="Y24" s="96" t="s">
        <v>598</v>
      </c>
      <c r="Z24" s="96"/>
      <c r="AA24" s="96"/>
      <c r="AB24" s="96" t="s">
        <v>593</v>
      </c>
      <c r="AC24" s="96" t="s">
        <v>593</v>
      </c>
      <c r="AD24" s="327" t="s">
        <v>599</v>
      </c>
      <c r="AE24" s="96"/>
      <c r="AF24" s="103"/>
      <c r="AI24" s="103"/>
      <c r="AJ24" s="390"/>
      <c r="AK24" s="390"/>
      <c r="AL24" s="390"/>
      <c r="AP24" s="375" t="str">
        <f>_xlfn.CONCAT(AR24," - ", AS24)</f>
        <v>AEB - Management</v>
      </c>
      <c r="AR24" s="379" t="s">
        <v>1377</v>
      </c>
      <c r="AS24" s="380" t="s">
        <v>1378</v>
      </c>
    </row>
    <row r="25" spans="2:45" ht="15.75" customHeight="1" thickBot="1">
      <c r="B25" s="321" t="s">
        <v>601</v>
      </c>
      <c r="C25" s="321" t="s">
        <v>601</v>
      </c>
      <c r="G25" s="325" t="s">
        <v>602</v>
      </c>
      <c r="H25" s="103" t="s">
        <v>603</v>
      </c>
      <c r="R25" s="96" t="s">
        <v>604</v>
      </c>
      <c r="S25" s="96"/>
      <c r="T25" s="96"/>
      <c r="U25" s="96"/>
      <c r="V25" s="96"/>
      <c r="W25" s="326" t="s">
        <v>605</v>
      </c>
      <c r="X25" s="96"/>
      <c r="Y25" s="96" t="s">
        <v>606</v>
      </c>
      <c r="Z25" s="96"/>
      <c r="AA25" s="96"/>
      <c r="AB25" s="96" t="s">
        <v>601</v>
      </c>
      <c r="AC25" s="96" t="s">
        <v>601</v>
      </c>
      <c r="AD25" s="327" t="s">
        <v>607</v>
      </c>
      <c r="AE25" s="96"/>
      <c r="AF25" s="103"/>
      <c r="AI25" s="103"/>
      <c r="AJ25" s="390"/>
      <c r="AK25" s="390"/>
      <c r="AL25" s="390"/>
      <c r="AP25" s="375"/>
      <c r="AR25" s="381"/>
      <c r="AS25" s="382"/>
    </row>
    <row r="26" spans="2:45" ht="15.75" customHeight="1" thickBot="1">
      <c r="B26" s="321" t="s">
        <v>609</v>
      </c>
      <c r="C26" s="321" t="s">
        <v>609</v>
      </c>
      <c r="G26" s="325" t="s">
        <v>610</v>
      </c>
      <c r="H26" s="103" t="s">
        <v>611</v>
      </c>
      <c r="R26" s="96" t="s">
        <v>612</v>
      </c>
      <c r="S26" s="96"/>
      <c r="T26" s="96"/>
      <c r="U26" s="96"/>
      <c r="V26" s="96"/>
      <c r="W26" s="326" t="s">
        <v>613</v>
      </c>
      <c r="X26" s="96"/>
      <c r="Y26" s="96"/>
      <c r="Z26" s="96"/>
      <c r="AA26" s="96"/>
      <c r="AB26" s="96" t="s">
        <v>609</v>
      </c>
      <c r="AC26" s="96" t="s">
        <v>609</v>
      </c>
      <c r="AD26" s="327" t="s">
        <v>614</v>
      </c>
      <c r="AE26" s="96"/>
      <c r="AF26" s="103"/>
      <c r="AI26" s="103"/>
      <c r="AP26" s="375" t="str">
        <f t="shared" ref="AP26:AP31" si="0">_xlfn.CONCAT(AR26," - ", AS26)</f>
        <v>AFA - Archivnictví</v>
      </c>
      <c r="AR26" s="379" t="s">
        <v>1379</v>
      </c>
      <c r="AS26" s="380" t="s">
        <v>1380</v>
      </c>
    </row>
    <row r="27" spans="2:45" ht="15.75" customHeight="1" thickBot="1">
      <c r="B27" s="321" t="s">
        <v>616</v>
      </c>
      <c r="C27" s="321" t="s">
        <v>616</v>
      </c>
      <c r="G27" s="325" t="s">
        <v>617</v>
      </c>
      <c r="H27" s="103" t="s">
        <v>618</v>
      </c>
      <c r="R27" s="96" t="s">
        <v>619</v>
      </c>
      <c r="S27" s="96"/>
      <c r="T27" s="96"/>
      <c r="U27" s="96"/>
      <c r="V27" s="96"/>
      <c r="W27" s="326" t="s">
        <v>620</v>
      </c>
      <c r="X27" s="96"/>
      <c r="Y27" s="96"/>
      <c r="Z27" s="96"/>
      <c r="AA27" s="96"/>
      <c r="AB27" s="96" t="s">
        <v>616</v>
      </c>
      <c r="AC27" s="96" t="s">
        <v>616</v>
      </c>
      <c r="AD27" s="327" t="s">
        <v>621</v>
      </c>
      <c r="AE27" s="96"/>
      <c r="AF27" s="103"/>
      <c r="AI27" s="103"/>
      <c r="AP27" s="375" t="str">
        <f t="shared" si="0"/>
        <v>AFB - Knihovnictví</v>
      </c>
      <c r="AR27" s="379" t="s">
        <v>1381</v>
      </c>
      <c r="AS27" s="380" t="s">
        <v>1382</v>
      </c>
    </row>
    <row r="28" spans="2:45" ht="15.75" customHeight="1" thickBot="1">
      <c r="B28" s="321" t="s">
        <v>622</v>
      </c>
      <c r="C28" s="321" t="s">
        <v>622</v>
      </c>
      <c r="G28" s="325" t="s">
        <v>623</v>
      </c>
      <c r="H28" s="103" t="s">
        <v>624</v>
      </c>
      <c r="R28" s="96" t="s">
        <v>625</v>
      </c>
      <c r="S28" s="96"/>
      <c r="T28" s="96"/>
      <c r="U28" s="96"/>
      <c r="V28" s="96"/>
      <c r="W28" s="326" t="s">
        <v>626</v>
      </c>
      <c r="X28" s="96"/>
      <c r="Y28" s="96"/>
      <c r="Z28" s="96"/>
      <c r="AA28" s="96"/>
      <c r="AB28" s="96" t="s">
        <v>622</v>
      </c>
      <c r="AC28" s="96" t="s">
        <v>622</v>
      </c>
      <c r="AD28" s="327" t="s">
        <v>627</v>
      </c>
      <c r="AE28" s="96"/>
      <c r="AF28" s="103" t="s">
        <v>628</v>
      </c>
      <c r="AP28" s="375" t="str">
        <f t="shared" si="0"/>
        <v>AFC - Písemnictví</v>
      </c>
      <c r="AR28" s="379" t="s">
        <v>1383</v>
      </c>
      <c r="AS28" s="380" t="s">
        <v>1384</v>
      </c>
    </row>
    <row r="29" spans="2:45" ht="15.75" customHeight="1" thickBot="1">
      <c r="B29" s="321" t="s">
        <v>629</v>
      </c>
      <c r="C29" s="321" t="s">
        <v>629</v>
      </c>
      <c r="G29" s="325" t="s">
        <v>630</v>
      </c>
      <c r="H29" s="103" t="s">
        <v>631</v>
      </c>
      <c r="R29" s="96" t="s">
        <v>632</v>
      </c>
      <c r="S29" s="96"/>
      <c r="T29" s="96"/>
      <c r="U29" s="96"/>
      <c r="V29" s="96"/>
      <c r="W29" s="326" t="s">
        <v>633</v>
      </c>
      <c r="X29" s="96"/>
      <c r="Y29" s="96"/>
      <c r="Z29" s="96"/>
      <c r="AA29" s="96"/>
      <c r="AB29" s="96" t="s">
        <v>629</v>
      </c>
      <c r="AC29" s="96" t="s">
        <v>629</v>
      </c>
      <c r="AD29" s="327" t="s">
        <v>634</v>
      </c>
      <c r="AE29" s="96"/>
      <c r="AF29" s="103" t="s">
        <v>172</v>
      </c>
      <c r="AP29" s="375" t="str">
        <f t="shared" si="0"/>
        <v>AFD - Masmédia</v>
      </c>
      <c r="AR29" s="379" t="s">
        <v>1385</v>
      </c>
      <c r="AS29" s="380" t="s">
        <v>1386</v>
      </c>
    </row>
    <row r="30" spans="2:45" ht="15.75" customHeight="1" thickBot="1">
      <c r="B30" s="321" t="s">
        <v>635</v>
      </c>
      <c r="C30" s="321" t="s">
        <v>635</v>
      </c>
      <c r="G30" s="325" t="s">
        <v>636</v>
      </c>
      <c r="H30" s="103" t="s">
        <v>637</v>
      </c>
      <c r="R30" s="96" t="s">
        <v>638</v>
      </c>
      <c r="S30" s="96"/>
      <c r="T30" s="96"/>
      <c r="U30" s="96"/>
      <c r="V30" s="96"/>
      <c r="W30" s="326" t="s">
        <v>639</v>
      </c>
      <c r="X30" s="96"/>
      <c r="Y30" s="96"/>
      <c r="Z30" s="96"/>
      <c r="AA30" s="96"/>
      <c r="AB30" s="96" t="s">
        <v>635</v>
      </c>
      <c r="AC30" s="96" t="s">
        <v>635</v>
      </c>
      <c r="AD30" s="327" t="s">
        <v>640</v>
      </c>
      <c r="AE30" s="96"/>
      <c r="AF30" s="103" t="s">
        <v>496</v>
      </c>
      <c r="AP30" s="375" t="str">
        <f t="shared" si="0"/>
        <v>AFE - Nová média a kyberkultura</v>
      </c>
      <c r="AR30" s="379" t="s">
        <v>1387</v>
      </c>
      <c r="AS30" s="380" t="s">
        <v>1388</v>
      </c>
    </row>
    <row r="31" spans="2:45" ht="15.75" customHeight="1" thickBot="1">
      <c r="B31" s="321" t="s">
        <v>641</v>
      </c>
      <c r="C31" s="321" t="s">
        <v>641</v>
      </c>
      <c r="G31" s="325" t="s">
        <v>642</v>
      </c>
      <c r="H31" s="103" t="s">
        <v>643</v>
      </c>
      <c r="M31" s="321" t="s">
        <v>644</v>
      </c>
      <c r="R31" s="96" t="s">
        <v>645</v>
      </c>
      <c r="S31" s="96"/>
      <c r="T31" s="96"/>
      <c r="U31" s="96"/>
      <c r="V31" s="96"/>
      <c r="W31" s="326" t="s">
        <v>646</v>
      </c>
      <c r="X31" s="96"/>
      <c r="Y31" s="354" t="s">
        <v>1331</v>
      </c>
      <c r="Z31" s="96"/>
      <c r="AA31" s="96"/>
      <c r="AB31" s="96" t="s">
        <v>641</v>
      </c>
      <c r="AC31" s="96" t="s">
        <v>641</v>
      </c>
      <c r="AD31" s="327" t="s">
        <v>647</v>
      </c>
      <c r="AE31" s="96"/>
      <c r="AF31" s="103" t="s">
        <v>504</v>
      </c>
      <c r="AP31" s="375" t="str">
        <f t="shared" si="0"/>
        <v>AFF - Digital Humanities</v>
      </c>
      <c r="AR31" s="379" t="s">
        <v>1389</v>
      </c>
      <c r="AS31" s="380" t="s">
        <v>1390</v>
      </c>
    </row>
    <row r="32" spans="2:45" ht="15.75" customHeight="1" thickBot="1">
      <c r="B32" s="321" t="s">
        <v>648</v>
      </c>
      <c r="C32" s="321" t="s">
        <v>648</v>
      </c>
      <c r="G32" s="325" t="s">
        <v>649</v>
      </c>
      <c r="H32" s="103" t="s">
        <v>650</v>
      </c>
      <c r="M32" s="321" t="s">
        <v>651</v>
      </c>
      <c r="R32" s="96" t="s">
        <v>652</v>
      </c>
      <c r="S32" s="96"/>
      <c r="T32" s="96"/>
      <c r="U32" s="96"/>
      <c r="V32" s="96"/>
      <c r="W32" s="326" t="s">
        <v>653</v>
      </c>
      <c r="X32" s="96"/>
      <c r="Y32" s="355" t="s">
        <v>1332</v>
      </c>
      <c r="Z32" s="96"/>
      <c r="AA32" s="96"/>
      <c r="AB32" s="96" t="s">
        <v>648</v>
      </c>
      <c r="AC32" s="96" t="s">
        <v>648</v>
      </c>
      <c r="AD32" s="327" t="s">
        <v>654</v>
      </c>
      <c r="AE32" s="96"/>
      <c r="AF32" s="103" t="s">
        <v>425</v>
      </c>
      <c r="AP32" s="375"/>
      <c r="AR32" s="381"/>
      <c r="AS32" s="382"/>
    </row>
    <row r="33" spans="2:45" ht="15.75" customHeight="1" thickBot="1">
      <c r="B33" s="321" t="s">
        <v>655</v>
      </c>
      <c r="C33" s="321" t="s">
        <v>655</v>
      </c>
      <c r="G33" s="325" t="s">
        <v>656</v>
      </c>
      <c r="H33" s="103" t="s">
        <v>657</v>
      </c>
      <c r="M33" s="321" t="s">
        <v>658</v>
      </c>
      <c r="R33" s="96" t="s">
        <v>659</v>
      </c>
      <c r="S33" s="96"/>
      <c r="T33" s="96"/>
      <c r="U33" s="96"/>
      <c r="V33" s="96"/>
      <c r="W33" s="326" t="s">
        <v>660</v>
      </c>
      <c r="X33" s="96"/>
      <c r="Y33" s="354" t="s">
        <v>1333</v>
      </c>
      <c r="Z33" s="96"/>
      <c r="AA33" s="96"/>
      <c r="AB33" s="96" t="s">
        <v>655</v>
      </c>
      <c r="AC33" s="96" t="s">
        <v>655</v>
      </c>
      <c r="AD33" s="327" t="s">
        <v>661</v>
      </c>
      <c r="AE33" s="96"/>
      <c r="AF33" s="103" t="s">
        <v>439</v>
      </c>
      <c r="AP33" s="375" t="str">
        <f t="shared" ref="AP33:AP43" si="1">_xlfn.CONCAT(AR33," - ", AS33)</f>
        <v>AGA - Evropské právo a mezinárodní právo veřejné</v>
      </c>
      <c r="AR33" s="379" t="s">
        <v>1391</v>
      </c>
      <c r="AS33" s="380" t="s">
        <v>1392</v>
      </c>
    </row>
    <row r="34" spans="2:45" ht="15.75" customHeight="1" thickBot="1">
      <c r="B34" s="321" t="s">
        <v>662</v>
      </c>
      <c r="C34" s="321" t="s">
        <v>662</v>
      </c>
      <c r="G34" s="325" t="s">
        <v>663</v>
      </c>
      <c r="H34" s="103" t="s">
        <v>664</v>
      </c>
      <c r="R34" s="96" t="s">
        <v>665</v>
      </c>
      <c r="S34" s="96"/>
      <c r="T34" s="96"/>
      <c r="U34" s="96"/>
      <c r="V34" s="96"/>
      <c r="W34" s="326" t="s">
        <v>666</v>
      </c>
      <c r="X34" s="96"/>
      <c r="Y34" s="354" t="s">
        <v>1334</v>
      </c>
      <c r="Z34" s="96"/>
      <c r="AA34" s="96"/>
      <c r="AB34" s="96" t="s">
        <v>662</v>
      </c>
      <c r="AC34" s="96" t="s">
        <v>662</v>
      </c>
      <c r="AD34" s="327" t="s">
        <v>667</v>
      </c>
      <c r="AE34" s="96"/>
      <c r="AF34" s="103" t="s">
        <v>405</v>
      </c>
      <c r="AP34" s="375" t="str">
        <f t="shared" si="1"/>
        <v>AGB - Obchodní právo, živnostenské právo a finanční právo</v>
      </c>
      <c r="AR34" s="379" t="s">
        <v>1393</v>
      </c>
      <c r="AS34" s="380" t="s">
        <v>1394</v>
      </c>
    </row>
    <row r="35" spans="2:45" ht="15.75" customHeight="1" thickBot="1">
      <c r="B35" s="321" t="s">
        <v>668</v>
      </c>
      <c r="C35" s="321" t="s">
        <v>668</v>
      </c>
      <c r="G35" s="325" t="s">
        <v>669</v>
      </c>
      <c r="H35" s="103" t="s">
        <v>546</v>
      </c>
      <c r="R35" s="96" t="s">
        <v>670</v>
      </c>
      <c r="S35" s="96"/>
      <c r="T35" s="96"/>
      <c r="U35" s="96"/>
      <c r="V35" s="96"/>
      <c r="W35" s="326" t="s">
        <v>671</v>
      </c>
      <c r="X35" s="96"/>
      <c r="Y35" s="354" t="s">
        <v>1335</v>
      </c>
      <c r="Z35" s="96"/>
      <c r="AA35" s="96"/>
      <c r="AB35" s="96" t="s">
        <v>668</v>
      </c>
      <c r="AC35" s="96" t="s">
        <v>668</v>
      </c>
      <c r="AD35" s="327" t="s">
        <v>672</v>
      </c>
      <c r="AE35" s="96"/>
      <c r="AF35" s="103" t="s">
        <v>486</v>
      </c>
      <c r="AP35" s="375" t="str">
        <f t="shared" si="1"/>
        <v>AGC - Občanské právo</v>
      </c>
      <c r="AR35" s="379" t="s">
        <v>1395</v>
      </c>
      <c r="AS35" s="380" t="s">
        <v>1396</v>
      </c>
    </row>
    <row r="36" spans="2:45" ht="15.75" customHeight="1" thickBot="1">
      <c r="B36" s="321" t="s">
        <v>673</v>
      </c>
      <c r="C36" s="321" t="s">
        <v>673</v>
      </c>
      <c r="G36" s="325" t="s">
        <v>674</v>
      </c>
      <c r="H36" s="103" t="s">
        <v>514</v>
      </c>
      <c r="R36" s="96" t="s">
        <v>675</v>
      </c>
      <c r="S36" s="96"/>
      <c r="T36" s="96"/>
      <c r="U36" s="96"/>
      <c r="V36" s="96"/>
      <c r="W36" s="326" t="s">
        <v>676</v>
      </c>
      <c r="X36" s="96"/>
      <c r="Y36" s="354" t="s">
        <v>1336</v>
      </c>
      <c r="Z36" s="96"/>
      <c r="AA36" s="96"/>
      <c r="AB36" s="96" t="s">
        <v>673</v>
      </c>
      <c r="AC36" s="96" t="s">
        <v>673</v>
      </c>
      <c r="AD36" s="327" t="s">
        <v>677</v>
      </c>
      <c r="AE36" s="96"/>
      <c r="AF36" s="103" t="s">
        <v>450</v>
      </c>
      <c r="AP36" s="375" t="str">
        <f t="shared" si="1"/>
        <v>AGD - Ústavní právo a základní lidská práva</v>
      </c>
      <c r="AR36" s="379" t="s">
        <v>1397</v>
      </c>
      <c r="AS36" s="380" t="s">
        <v>1398</v>
      </c>
    </row>
    <row r="37" spans="2:45" ht="15.75" customHeight="1" thickBot="1">
      <c r="B37" s="321" t="s">
        <v>678</v>
      </c>
      <c r="C37" s="321" t="s">
        <v>678</v>
      </c>
      <c r="G37" s="325" t="s">
        <v>679</v>
      </c>
      <c r="H37" s="103" t="s">
        <v>405</v>
      </c>
      <c r="R37" s="96" t="s">
        <v>680</v>
      </c>
      <c r="S37" s="96"/>
      <c r="T37" s="96"/>
      <c r="U37" s="96"/>
      <c r="V37" s="96"/>
      <c r="W37" s="326" t="s">
        <v>681</v>
      </c>
      <c r="X37" s="96"/>
      <c r="Y37" s="354" t="s">
        <v>1337</v>
      </c>
      <c r="Z37" s="96"/>
      <c r="AA37" s="96"/>
      <c r="AB37" s="96" t="s">
        <v>678</v>
      </c>
      <c r="AC37" s="96" t="s">
        <v>678</v>
      </c>
      <c r="AD37" s="327" t="s">
        <v>682</v>
      </c>
      <c r="AE37" s="96"/>
      <c r="AF37" s="103" t="s">
        <v>461</v>
      </c>
      <c r="AP37" s="375" t="str">
        <f t="shared" si="1"/>
        <v>AGE - Trestní právo</v>
      </c>
      <c r="AR37" s="379" t="s">
        <v>1399</v>
      </c>
      <c r="AS37" s="380" t="s">
        <v>1400</v>
      </c>
    </row>
    <row r="38" spans="2:45" ht="15.75" customHeight="1" thickBot="1">
      <c r="B38" s="321" t="s">
        <v>683</v>
      </c>
      <c r="C38" s="321" t="s">
        <v>683</v>
      </c>
      <c r="G38" s="325" t="s">
        <v>684</v>
      </c>
      <c r="H38" s="103" t="s">
        <v>486</v>
      </c>
      <c r="K38" s="336" t="s">
        <v>685</v>
      </c>
      <c r="R38" s="96" t="s">
        <v>686</v>
      </c>
      <c r="S38" s="96"/>
      <c r="T38" s="96"/>
      <c r="U38" s="96"/>
      <c r="V38" s="96"/>
      <c r="W38" s="326" t="s">
        <v>687</v>
      </c>
      <c r="X38" s="96"/>
      <c r="Y38" s="354" t="s">
        <v>1338</v>
      </c>
      <c r="Z38" s="96"/>
      <c r="AA38" s="96"/>
      <c r="AB38" s="96" t="s">
        <v>683</v>
      </c>
      <c r="AC38" s="96" t="s">
        <v>683</v>
      </c>
      <c r="AD38" s="327" t="s">
        <v>688</v>
      </c>
      <c r="AE38" s="96"/>
      <c r="AF38" s="103" t="s">
        <v>514</v>
      </c>
      <c r="AP38" s="375" t="str">
        <f t="shared" si="1"/>
        <v>AGF - Správní právo</v>
      </c>
      <c r="AR38" s="379" t="s">
        <v>1401</v>
      </c>
      <c r="AS38" s="380" t="s">
        <v>1402</v>
      </c>
    </row>
    <row r="39" spans="2:45" ht="15.75" customHeight="1" thickBot="1">
      <c r="B39" s="321" t="s">
        <v>689</v>
      </c>
      <c r="C39" s="321" t="s">
        <v>689</v>
      </c>
      <c r="G39" s="325" t="s">
        <v>690</v>
      </c>
      <c r="H39" s="103" t="s">
        <v>691</v>
      </c>
      <c r="J39" s="334" t="s">
        <v>692</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693</v>
      </c>
      <c r="S39" s="96"/>
      <c r="T39" s="96"/>
      <c r="U39" s="96"/>
      <c r="V39" s="96"/>
      <c r="W39" s="326" t="s">
        <v>694</v>
      </c>
      <c r="X39" s="96"/>
      <c r="Y39" s="354" t="s">
        <v>1339</v>
      </c>
      <c r="Z39" s="96"/>
      <c r="AA39" s="96"/>
      <c r="AB39" s="96" t="s">
        <v>689</v>
      </c>
      <c r="AC39" s="97" t="s">
        <v>689</v>
      </c>
      <c r="AD39" s="337" t="s">
        <v>695</v>
      </c>
      <c r="AE39" s="96"/>
      <c r="AF39" s="103"/>
      <c r="AP39" s="375" t="str">
        <f t="shared" si="1"/>
        <v>AGG - Právo životního prostředí</v>
      </c>
      <c r="AR39" s="379" t="s">
        <v>1403</v>
      </c>
      <c r="AS39" s="380" t="s">
        <v>1404</v>
      </c>
    </row>
    <row r="40" spans="2:45" ht="15.75" customHeight="1" thickBot="1">
      <c r="B40" s="321" t="s">
        <v>696</v>
      </c>
      <c r="C40" s="321" t="s">
        <v>696</v>
      </c>
      <c r="G40" s="325" t="s">
        <v>697</v>
      </c>
      <c r="H40" s="103" t="s">
        <v>572</v>
      </c>
      <c r="J40" s="334" t="s">
        <v>698</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699</v>
      </c>
      <c r="S40" s="96"/>
      <c r="T40" s="96"/>
      <c r="U40" s="96"/>
      <c r="V40" s="96"/>
      <c r="W40" s="326" t="s">
        <v>700</v>
      </c>
      <c r="X40" s="96"/>
      <c r="Y40" s="354" t="s">
        <v>1340</v>
      </c>
      <c r="Z40" s="96"/>
      <c r="AA40" s="96"/>
      <c r="AB40" s="96" t="s">
        <v>696</v>
      </c>
      <c r="AC40" s="96" t="s">
        <v>696</v>
      </c>
      <c r="AD40" s="327" t="s">
        <v>701</v>
      </c>
      <c r="AE40" s="96"/>
      <c r="AF40" s="103"/>
      <c r="AP40" s="375" t="str">
        <f t="shared" si="1"/>
        <v>AGH - Pracovní právo a právo sociálního zabezpečení</v>
      </c>
      <c r="AR40" s="379" t="s">
        <v>1405</v>
      </c>
      <c r="AS40" s="380" t="s">
        <v>1406</v>
      </c>
    </row>
    <row r="41" spans="2:45" ht="15.75" customHeight="1" thickBot="1">
      <c r="B41" s="321" t="s">
        <v>702</v>
      </c>
      <c r="C41" s="321" t="s">
        <v>702</v>
      </c>
      <c r="G41" s="325" t="s">
        <v>703</v>
      </c>
      <c r="H41" s="103" t="s">
        <v>704</v>
      </c>
      <c r="J41" s="334" t="s">
        <v>705</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706</v>
      </c>
      <c r="S41" s="96"/>
      <c r="T41" s="96"/>
      <c r="U41" s="96"/>
      <c r="V41" s="96"/>
      <c r="W41" s="326" t="s">
        <v>707</v>
      </c>
      <c r="X41" s="96"/>
      <c r="Y41" s="96"/>
      <c r="Z41" s="96"/>
      <c r="AA41" s="96"/>
      <c r="AB41" s="96" t="s">
        <v>702</v>
      </c>
      <c r="AC41" s="96" t="s">
        <v>702</v>
      </c>
      <c r="AD41" s="327" t="s">
        <v>708</v>
      </c>
      <c r="AE41" s="96"/>
      <c r="AF41" s="96"/>
      <c r="AP41" s="375" t="str">
        <f t="shared" si="1"/>
        <v>AGI - Autorské právo a práva průmyslového vlastnictví</v>
      </c>
      <c r="AR41" s="379" t="s">
        <v>1407</v>
      </c>
      <c r="AS41" s="383" t="s">
        <v>1408</v>
      </c>
    </row>
    <row r="42" spans="2:45" ht="15.75" customHeight="1" thickBot="1">
      <c r="B42" s="321" t="s">
        <v>709</v>
      </c>
      <c r="C42" s="321" t="s">
        <v>709</v>
      </c>
      <c r="G42" s="325" t="s">
        <v>710</v>
      </c>
      <c r="H42" s="103" t="s">
        <v>450</v>
      </c>
      <c r="R42" s="96" t="s">
        <v>711</v>
      </c>
      <c r="S42" s="96"/>
      <c r="T42" s="96"/>
      <c r="U42" s="96"/>
      <c r="V42" s="96"/>
      <c r="W42" s="326" t="s">
        <v>712</v>
      </c>
      <c r="X42" s="96"/>
      <c r="Y42" s="96"/>
      <c r="Z42" s="96"/>
      <c r="AA42" s="96"/>
      <c r="AB42" s="96" t="s">
        <v>709</v>
      </c>
      <c r="AC42" s="96" t="s">
        <v>709</v>
      </c>
      <c r="AD42" s="327" t="s">
        <v>713</v>
      </c>
      <c r="AE42" s="96"/>
      <c r="AF42" s="96"/>
      <c r="AP42" s="375" t="str">
        <f t="shared" si="1"/>
        <v>AGJ - Právo v oblasti nových technologií (ICT) a kyberprostoru</v>
      </c>
      <c r="AR42" s="379" t="s">
        <v>1409</v>
      </c>
      <c r="AS42" s="383" t="s">
        <v>1410</v>
      </c>
    </row>
    <row r="43" spans="2:45" ht="15.75" customHeight="1" thickBot="1">
      <c r="B43" s="321" t="s">
        <v>714</v>
      </c>
      <c r="C43" s="321" t="s">
        <v>714</v>
      </c>
      <c r="G43" s="325" t="s">
        <v>715</v>
      </c>
      <c r="H43" s="103" t="s">
        <v>461</v>
      </c>
      <c r="R43" s="96" t="s">
        <v>716</v>
      </c>
      <c r="S43" s="96"/>
      <c r="T43" s="96"/>
      <c r="U43" s="96"/>
      <c r="V43" s="96"/>
      <c r="W43" s="326" t="s">
        <v>717</v>
      </c>
      <c r="X43" s="96"/>
      <c r="Y43" s="96"/>
      <c r="Z43" s="96"/>
      <c r="AA43" s="96"/>
      <c r="AB43" s="96" t="s">
        <v>714</v>
      </c>
      <c r="AC43" s="96" t="s">
        <v>714</v>
      </c>
      <c r="AD43" s="327" t="s">
        <v>718</v>
      </c>
      <c r="AE43" s="96"/>
      <c r="AF43" s="322" t="s">
        <v>719</v>
      </c>
      <c r="AP43" s="375" t="str">
        <f t="shared" si="1"/>
        <v>AGK - Jiné právní disciplíny</v>
      </c>
      <c r="AR43" s="379" t="s">
        <v>1411</v>
      </c>
      <c r="AS43" s="380" t="s">
        <v>1412</v>
      </c>
    </row>
    <row r="44" spans="2:45" ht="15.75" customHeight="1" thickBot="1">
      <c r="B44" s="321" t="s">
        <v>720</v>
      </c>
      <c r="C44" s="321" t="s">
        <v>720</v>
      </c>
      <c r="G44" s="325" t="s">
        <v>721</v>
      </c>
      <c r="H44" s="103" t="s">
        <v>469</v>
      </c>
      <c r="R44" s="96" t="s">
        <v>722</v>
      </c>
      <c r="S44" s="96"/>
      <c r="T44" s="96"/>
      <c r="U44" s="96"/>
      <c r="V44" s="96"/>
      <c r="W44" s="326" t="s">
        <v>723</v>
      </c>
      <c r="X44" s="96"/>
      <c r="Y44" s="96"/>
      <c r="Z44" s="96"/>
      <c r="AA44" s="96"/>
      <c r="AB44" s="96" t="s">
        <v>720</v>
      </c>
      <c r="AC44" s="96" t="s">
        <v>720</v>
      </c>
      <c r="AD44" s="327" t="s">
        <v>724</v>
      </c>
      <c r="AE44" s="96"/>
      <c r="AF44" s="392" t="s">
        <v>1928</v>
      </c>
      <c r="AP44" s="375"/>
      <c r="AR44" s="381"/>
      <c r="AS44" s="382"/>
    </row>
    <row r="45" spans="2:45" ht="15.75" customHeight="1" thickBot="1">
      <c r="B45" s="321" t="s">
        <v>725</v>
      </c>
      <c r="C45" s="321" t="s">
        <v>725</v>
      </c>
      <c r="G45" s="325" t="s">
        <v>726</v>
      </c>
      <c r="H45" s="103" t="s">
        <v>478</v>
      </c>
      <c r="R45" s="96" t="s">
        <v>727</v>
      </c>
      <c r="S45" s="96"/>
      <c r="T45" s="96"/>
      <c r="U45" s="96"/>
      <c r="V45" s="96"/>
      <c r="W45" s="326" t="s">
        <v>728</v>
      </c>
      <c r="X45" s="96"/>
      <c r="Y45" s="96"/>
      <c r="Z45" s="96"/>
      <c r="AA45" s="96"/>
      <c r="AB45" s="96" t="s">
        <v>725</v>
      </c>
      <c r="AC45" s="96" t="s">
        <v>725</v>
      </c>
      <c r="AD45" s="327" t="s">
        <v>729</v>
      </c>
      <c r="AE45" s="96"/>
      <c r="AF45" s="96"/>
      <c r="AP45" s="375" t="str">
        <f t="shared" ref="AP45:AP54" si="2">_xlfn.CONCAT(AR45," - ", AS45)</f>
        <v>AHA - Behaviorální ekonomie</v>
      </c>
      <c r="AR45" s="379" t="s">
        <v>1413</v>
      </c>
      <c r="AS45" s="380" t="s">
        <v>1414</v>
      </c>
    </row>
    <row r="46" spans="2:45" ht="15.75" customHeight="1" thickBot="1">
      <c r="B46" s="321" t="s">
        <v>730</v>
      </c>
      <c r="C46" s="321" t="s">
        <v>730</v>
      </c>
      <c r="G46" s="325" t="s">
        <v>731</v>
      </c>
      <c r="R46" s="96" t="s">
        <v>732</v>
      </c>
      <c r="S46" s="96"/>
      <c r="T46" s="96"/>
      <c r="U46" s="96"/>
      <c r="V46" s="96"/>
      <c r="W46" s="326" t="s">
        <v>733</v>
      </c>
      <c r="X46" s="96"/>
      <c r="Y46" s="96"/>
      <c r="Z46" s="96"/>
      <c r="AA46" s="96"/>
      <c r="AB46" s="96" t="s">
        <v>730</v>
      </c>
      <c r="AC46" s="96" t="s">
        <v>730</v>
      </c>
      <c r="AD46" s="327" t="s">
        <v>734</v>
      </c>
      <c r="AE46" s="96"/>
      <c r="AF46" s="96"/>
      <c r="AP46" s="375" t="str">
        <f t="shared" si="2"/>
        <v>AHB - Cestovní ruch a hotelnictví</v>
      </c>
      <c r="AR46" s="379" t="s">
        <v>1415</v>
      </c>
      <c r="AS46" s="380" t="s">
        <v>1416</v>
      </c>
    </row>
    <row r="47" spans="2:45" ht="15.75" customHeight="1" thickBot="1">
      <c r="B47" s="321" t="s">
        <v>735</v>
      </c>
      <c r="C47" s="321" t="s">
        <v>735</v>
      </c>
      <c r="G47" s="325" t="s">
        <v>736</v>
      </c>
      <c r="R47" s="96" t="s">
        <v>737</v>
      </c>
      <c r="S47" s="96"/>
      <c r="T47" s="96"/>
      <c r="U47" s="96"/>
      <c r="V47" s="96"/>
      <c r="W47" s="326" t="s">
        <v>738</v>
      </c>
      <c r="X47" s="96"/>
      <c r="Y47" s="96"/>
      <c r="Z47" s="96"/>
      <c r="AA47" s="96"/>
      <c r="AB47" s="96" t="s">
        <v>735</v>
      </c>
      <c r="AC47" s="96" t="s">
        <v>735</v>
      </c>
      <c r="AD47" s="327" t="s">
        <v>739</v>
      </c>
      <c r="AE47" s="96"/>
      <c r="AF47" s="96"/>
      <c r="AP47" s="375" t="str">
        <f t="shared" si="2"/>
        <v>AHC - Ekonometrie</v>
      </c>
      <c r="AR47" s="379" t="s">
        <v>1417</v>
      </c>
      <c r="AS47" s="380" t="s">
        <v>1418</v>
      </c>
    </row>
    <row r="48" spans="2:45" ht="15.75" customHeight="1" thickBot="1">
      <c r="B48" s="321" t="s">
        <v>740</v>
      </c>
      <c r="C48" s="321" t="s">
        <v>740</v>
      </c>
      <c r="G48" s="325" t="s">
        <v>741</v>
      </c>
      <c r="R48" s="96" t="s">
        <v>742</v>
      </c>
      <c r="S48" s="96"/>
      <c r="T48" s="96"/>
      <c r="U48" s="96"/>
      <c r="V48" s="96"/>
      <c r="W48" s="326" t="s">
        <v>743</v>
      </c>
      <c r="X48" s="96"/>
      <c r="Y48" s="96"/>
      <c r="Z48" s="96"/>
      <c r="AA48" s="96"/>
      <c r="AB48" s="96" t="s">
        <v>740</v>
      </c>
      <c r="AC48" s="96" t="s">
        <v>740</v>
      </c>
      <c r="AD48" s="327" t="s">
        <v>744</v>
      </c>
      <c r="AE48" s="96"/>
      <c r="AF48" s="96"/>
      <c r="AP48" s="375" t="str">
        <f t="shared" si="2"/>
        <v>AHD - Finance, bankovnictví, účetnictví, daňová politika</v>
      </c>
      <c r="AR48" s="379" t="s">
        <v>1419</v>
      </c>
      <c r="AS48" s="380" t="s">
        <v>1420</v>
      </c>
    </row>
    <row r="49" spans="2:45" ht="15.75" customHeight="1" thickBot="1">
      <c r="B49" s="321" t="s">
        <v>745</v>
      </c>
      <c r="C49" s="321" t="s">
        <v>745</v>
      </c>
      <c r="G49" s="325" t="s">
        <v>746</v>
      </c>
      <c r="R49" s="96" t="s">
        <v>747</v>
      </c>
      <c r="S49" s="96"/>
      <c r="T49" s="96"/>
      <c r="U49" s="96"/>
      <c r="V49" s="96"/>
      <c r="W49" s="326" t="s">
        <v>748</v>
      </c>
      <c r="X49" s="96"/>
      <c r="Y49" s="96"/>
      <c r="Z49" s="96"/>
      <c r="AA49" s="96"/>
      <c r="AB49" s="96" t="s">
        <v>745</v>
      </c>
      <c r="AC49" s="96" t="s">
        <v>745</v>
      </c>
      <c r="AD49" s="327" t="s">
        <v>749</v>
      </c>
      <c r="AE49" s="96"/>
      <c r="AF49" s="96"/>
      <c r="AP49" s="375" t="str">
        <f t="shared" si="2"/>
        <v>AHE - Makroekonomie a národní hospodářství</v>
      </c>
      <c r="AR49" s="379" t="s">
        <v>1421</v>
      </c>
      <c r="AS49" s="380" t="s">
        <v>1422</v>
      </c>
    </row>
    <row r="50" spans="2:45" ht="15.75" customHeight="1" thickBot="1">
      <c r="B50" s="321" t="s">
        <v>750</v>
      </c>
      <c r="C50" s="321" t="s">
        <v>750</v>
      </c>
      <c r="G50" s="325" t="s">
        <v>751</v>
      </c>
      <c r="R50" s="96" t="s">
        <v>752</v>
      </c>
      <c r="S50" s="96"/>
      <c r="T50" s="96"/>
      <c r="U50" s="96"/>
      <c r="V50" s="96"/>
      <c r="W50" s="326" t="s">
        <v>753</v>
      </c>
      <c r="X50" s="96"/>
      <c r="Y50" s="96"/>
      <c r="Z50" s="96"/>
      <c r="AA50" s="96"/>
      <c r="AB50" s="96" t="s">
        <v>750</v>
      </c>
      <c r="AC50" s="96" t="s">
        <v>750</v>
      </c>
      <c r="AD50" s="327" t="s">
        <v>754</v>
      </c>
      <c r="AE50" s="96"/>
      <c r="AF50" s="96"/>
      <c r="AP50" s="375" t="str">
        <f t="shared" si="2"/>
        <v>AHF - Mikroekonomie</v>
      </c>
      <c r="AR50" s="379" t="s">
        <v>1423</v>
      </c>
      <c r="AS50" s="380" t="s">
        <v>1424</v>
      </c>
    </row>
    <row r="51" spans="2:45" ht="15.75" customHeight="1" thickBot="1">
      <c r="B51" s="321" t="s">
        <v>755</v>
      </c>
      <c r="C51" s="321" t="s">
        <v>755</v>
      </c>
      <c r="G51" s="325" t="s">
        <v>756</v>
      </c>
      <c r="R51" s="96" t="s">
        <v>757</v>
      </c>
      <c r="S51" s="96"/>
      <c r="T51" s="96"/>
      <c r="U51" s="96"/>
      <c r="V51" s="96"/>
      <c r="W51" s="326" t="s">
        <v>758</v>
      </c>
      <c r="X51" s="96"/>
      <c r="Y51" s="96"/>
      <c r="Z51" s="96"/>
      <c r="AA51" s="96"/>
      <c r="AB51" s="96" t="s">
        <v>755</v>
      </c>
      <c r="AC51" s="96" t="s">
        <v>755</v>
      </c>
      <c r="AD51" s="327" t="s">
        <v>758</v>
      </c>
      <c r="AE51" s="96"/>
      <c r="AF51" s="96"/>
      <c r="AP51" s="375" t="str">
        <f t="shared" si="2"/>
        <v>AHG - Podniková ekonomika</v>
      </c>
      <c r="AR51" s="379" t="s">
        <v>1425</v>
      </c>
      <c r="AS51" s="380" t="s">
        <v>1426</v>
      </c>
    </row>
    <row r="52" spans="2:45" ht="15.75" customHeight="1" thickBot="1">
      <c r="B52" s="321" t="s">
        <v>759</v>
      </c>
      <c r="C52" s="321" t="s">
        <v>759</v>
      </c>
      <c r="G52" s="325" t="s">
        <v>760</v>
      </c>
      <c r="R52" s="96" t="s">
        <v>413</v>
      </c>
      <c r="S52" s="96"/>
      <c r="T52" s="96"/>
      <c r="U52" s="96"/>
      <c r="V52" s="96"/>
      <c r="W52" s="326" t="s">
        <v>761</v>
      </c>
      <c r="X52" s="96"/>
      <c r="Y52" s="96"/>
      <c r="Z52" s="96"/>
      <c r="AA52" s="96"/>
      <c r="AB52" s="96" t="s">
        <v>759</v>
      </c>
      <c r="AC52" s="96" t="s">
        <v>759</v>
      </c>
      <c r="AD52" s="327" t="s">
        <v>761</v>
      </c>
      <c r="AE52" s="96"/>
      <c r="AF52" s="96"/>
      <c r="AP52" s="375" t="str">
        <f t="shared" si="2"/>
        <v>AHI - Cirkulární ekonomika</v>
      </c>
      <c r="AR52" s="379" t="s">
        <v>1427</v>
      </c>
      <c r="AS52" s="380" t="s">
        <v>1428</v>
      </c>
    </row>
    <row r="53" spans="2:45" ht="15.75" customHeight="1" thickBot="1">
      <c r="B53" s="321" t="s">
        <v>762</v>
      </c>
      <c r="C53" s="321" t="s">
        <v>762</v>
      </c>
      <c r="G53" s="325" t="s">
        <v>763</v>
      </c>
      <c r="R53" s="96" t="s">
        <v>764</v>
      </c>
      <c r="S53" s="96"/>
      <c r="T53" s="96"/>
      <c r="U53" s="96"/>
      <c r="V53" s="96"/>
      <c r="W53" s="326" t="s">
        <v>765</v>
      </c>
      <c r="X53" s="96"/>
      <c r="Y53" s="96"/>
      <c r="Z53" s="96"/>
      <c r="AA53" s="96"/>
      <c r="AB53" s="96" t="s">
        <v>762</v>
      </c>
      <c r="AC53" s="96" t="s">
        <v>762</v>
      </c>
      <c r="AD53" s="327" t="s">
        <v>766</v>
      </c>
      <c r="AE53" s="96"/>
      <c r="AF53" s="96"/>
      <c r="AP53" s="375" t="str">
        <f t="shared" si="2"/>
        <v>AHJ - Ekonomika veřejného sektoru</v>
      </c>
      <c r="AR53" s="379" t="s">
        <v>1429</v>
      </c>
      <c r="AS53" s="380" t="s">
        <v>1430</v>
      </c>
    </row>
    <row r="54" spans="2:45" ht="15.75" customHeight="1" thickBot="1">
      <c r="B54" s="321" t="s">
        <v>767</v>
      </c>
      <c r="C54" s="321" t="s">
        <v>767</v>
      </c>
      <c r="G54" s="325" t="s">
        <v>768</v>
      </c>
      <c r="R54" s="96" t="s">
        <v>769</v>
      </c>
      <c r="S54" s="96"/>
      <c r="T54" s="96"/>
      <c r="U54" s="96"/>
      <c r="V54" s="96"/>
      <c r="W54" s="326" t="s">
        <v>770</v>
      </c>
      <c r="X54" s="96"/>
      <c r="Y54" s="96"/>
      <c r="Z54" s="96"/>
      <c r="AA54" s="96"/>
      <c r="AB54" s="96" t="s">
        <v>767</v>
      </c>
      <c r="AC54" s="96" t="s">
        <v>767</v>
      </c>
      <c r="AD54" s="327" t="s">
        <v>771</v>
      </c>
      <c r="AE54" s="96"/>
      <c r="AF54" s="96"/>
      <c r="AP54" s="375" t="str">
        <f t="shared" si="2"/>
        <v>AHK - Operační analýza a matematické metody</v>
      </c>
      <c r="AR54" s="379" t="s">
        <v>1431</v>
      </c>
      <c r="AS54" s="380" t="s">
        <v>1432</v>
      </c>
    </row>
    <row r="55" spans="2:45" ht="15.75" customHeight="1" thickBot="1">
      <c r="B55" s="321" t="s">
        <v>772</v>
      </c>
      <c r="C55" s="321" t="s">
        <v>772</v>
      </c>
      <c r="G55" s="325" t="s">
        <v>773</v>
      </c>
      <c r="R55" s="96" t="s">
        <v>774</v>
      </c>
      <c r="S55" s="96"/>
      <c r="T55" s="96"/>
      <c r="U55" s="96"/>
      <c r="V55" s="96"/>
      <c r="W55" s="326" t="s">
        <v>775</v>
      </c>
      <c r="X55" s="96"/>
      <c r="Y55" s="96"/>
      <c r="Z55" s="96"/>
      <c r="AA55" s="96"/>
      <c r="AB55" s="96" t="s">
        <v>772</v>
      </c>
      <c r="AC55" s="96" t="s">
        <v>772</v>
      </c>
      <c r="AD55" s="327" t="s">
        <v>776</v>
      </c>
      <c r="AE55" s="96"/>
      <c r="AF55" s="96"/>
      <c r="AP55" s="375"/>
      <c r="AR55" s="381"/>
      <c r="AS55" s="382"/>
    </row>
    <row r="56" spans="2:45" ht="15.75" customHeight="1" thickBot="1">
      <c r="B56" s="321" t="s">
        <v>777</v>
      </c>
      <c r="C56" s="321" t="s">
        <v>777</v>
      </c>
      <c r="G56" s="325" t="s">
        <v>778</v>
      </c>
      <c r="R56" s="96" t="s">
        <v>779</v>
      </c>
      <c r="S56" s="96"/>
      <c r="T56" s="96"/>
      <c r="U56" s="96"/>
      <c r="V56" s="96"/>
      <c r="W56" s="326" t="s">
        <v>780</v>
      </c>
      <c r="X56" s="96"/>
      <c r="Y56" s="96"/>
      <c r="Z56" s="96"/>
      <c r="AA56" s="96"/>
      <c r="AB56" s="96" t="s">
        <v>777</v>
      </c>
      <c r="AC56" s="96" t="s">
        <v>777</v>
      </c>
      <c r="AD56" s="327" t="s">
        <v>781</v>
      </c>
      <c r="AE56" s="96"/>
      <c r="AF56" s="96"/>
      <c r="AP56" s="375" t="str">
        <f t="shared" ref="AP56:AP62" si="3">_xlfn.CONCAT(AR56," - ", AS56)</f>
        <v>AIA - Filologie</v>
      </c>
      <c r="AR56" s="379" t="s">
        <v>1433</v>
      </c>
      <c r="AS56" s="380" t="s">
        <v>1434</v>
      </c>
    </row>
    <row r="57" spans="2:45" ht="15.75" customHeight="1" thickBot="1">
      <c r="B57" s="321" t="s">
        <v>782</v>
      </c>
      <c r="C57" s="321" t="s">
        <v>782</v>
      </c>
      <c r="G57" s="325" t="s">
        <v>783</v>
      </c>
      <c r="R57" s="96" t="s">
        <v>784</v>
      </c>
      <c r="S57" s="96"/>
      <c r="T57" s="96"/>
      <c r="U57" s="96"/>
      <c r="V57" s="96"/>
      <c r="W57" s="326" t="s">
        <v>785</v>
      </c>
      <c r="X57" s="96"/>
      <c r="Y57" s="96"/>
      <c r="Z57" s="96"/>
      <c r="AA57" s="96"/>
      <c r="AB57" s="96" t="s">
        <v>782</v>
      </c>
      <c r="AC57" s="96" t="s">
        <v>782</v>
      </c>
      <c r="AD57" s="327" t="s">
        <v>786</v>
      </c>
      <c r="AE57" s="96"/>
      <c r="AF57" s="96"/>
      <c r="AP57" s="375" t="str">
        <f t="shared" si="3"/>
        <v>AIB - Fonetika a fonologie</v>
      </c>
      <c r="AR57" s="379" t="s">
        <v>1435</v>
      </c>
      <c r="AS57" s="380" t="s">
        <v>1436</v>
      </c>
    </row>
    <row r="58" spans="2:45" ht="15.75" customHeight="1" thickBot="1">
      <c r="B58" s="321" t="s">
        <v>787</v>
      </c>
      <c r="C58" s="321" t="s">
        <v>787</v>
      </c>
      <c r="G58" s="325" t="s">
        <v>788</v>
      </c>
      <c r="R58" s="96" t="s">
        <v>789</v>
      </c>
      <c r="S58" s="96"/>
      <c r="T58" s="96"/>
      <c r="U58" s="96"/>
      <c r="V58" s="96"/>
      <c r="W58" s="326" t="s">
        <v>790</v>
      </c>
      <c r="X58" s="96"/>
      <c r="Y58" s="96"/>
      <c r="Z58" s="96"/>
      <c r="AA58" s="96"/>
      <c r="AB58" s="96" t="s">
        <v>787</v>
      </c>
      <c r="AC58" s="96" t="s">
        <v>787</v>
      </c>
      <c r="AD58" s="327" t="s">
        <v>791</v>
      </c>
      <c r="AE58" s="96"/>
      <c r="AF58" s="96"/>
      <c r="AP58" s="375" t="str">
        <f t="shared" si="3"/>
        <v>AIC - Forenzní lingvistika</v>
      </c>
      <c r="AR58" s="379" t="s">
        <v>1437</v>
      </c>
      <c r="AS58" s="380" t="s">
        <v>1438</v>
      </c>
    </row>
    <row r="59" spans="2:45" ht="15.75" customHeight="1" thickBot="1">
      <c r="B59" s="321" t="s">
        <v>792</v>
      </c>
      <c r="C59" s="321" t="s">
        <v>792</v>
      </c>
      <c r="G59" s="325" t="s">
        <v>793</v>
      </c>
      <c r="R59" s="96" t="s">
        <v>794</v>
      </c>
      <c r="S59" s="96"/>
      <c r="T59" s="96"/>
      <c r="U59" s="96"/>
      <c r="V59" s="96"/>
      <c r="W59" s="326" t="s">
        <v>795</v>
      </c>
      <c r="X59" s="96"/>
      <c r="Y59" s="96"/>
      <c r="Z59" s="96"/>
      <c r="AA59" s="96"/>
      <c r="AB59" s="96" t="s">
        <v>792</v>
      </c>
      <c r="AC59" s="96" t="s">
        <v>792</v>
      </c>
      <c r="AD59" s="327" t="s">
        <v>796</v>
      </c>
      <c r="AE59" s="96"/>
      <c r="AF59" s="96"/>
      <c r="AP59" s="375" t="str">
        <f t="shared" si="3"/>
        <v>AID - Počítačová a korpusová lingvistika</v>
      </c>
      <c r="AR59" s="379" t="s">
        <v>1439</v>
      </c>
      <c r="AS59" s="380" t="s">
        <v>1440</v>
      </c>
    </row>
    <row r="60" spans="2:45" ht="15.75" customHeight="1" thickBot="1">
      <c r="B60" s="321" t="s">
        <v>797</v>
      </c>
      <c r="C60" s="321" t="s">
        <v>797</v>
      </c>
      <c r="G60" s="325" t="s">
        <v>798</v>
      </c>
      <c r="R60" s="96" t="s">
        <v>799</v>
      </c>
      <c r="S60" s="96"/>
      <c r="T60" s="96"/>
      <c r="U60" s="96"/>
      <c r="V60" s="96"/>
      <c r="W60" s="326" t="s">
        <v>800</v>
      </c>
      <c r="X60" s="96"/>
      <c r="Y60" s="96"/>
      <c r="Z60" s="96"/>
      <c r="AA60" s="96"/>
      <c r="AB60" s="96" t="s">
        <v>797</v>
      </c>
      <c r="AC60" s="96" t="s">
        <v>797</v>
      </c>
      <c r="AD60" s="327" t="s">
        <v>801</v>
      </c>
      <c r="AE60" s="96"/>
      <c r="AF60" s="96"/>
      <c r="AP60" s="375" t="str">
        <f t="shared" si="3"/>
        <v>AIE - Překladatelství a translatologie</v>
      </c>
      <c r="AR60" s="379" t="s">
        <v>1441</v>
      </c>
      <c r="AS60" s="380" t="s">
        <v>1442</v>
      </c>
    </row>
    <row r="61" spans="2:45" ht="15.75" customHeight="1" thickBot="1">
      <c r="B61" s="321" t="s">
        <v>802</v>
      </c>
      <c r="C61" s="321" t="s">
        <v>802</v>
      </c>
      <c r="G61" s="325" t="s">
        <v>803</v>
      </c>
      <c r="R61" s="96" t="s">
        <v>804</v>
      </c>
      <c r="S61" s="96"/>
      <c r="T61" s="96"/>
      <c r="U61" s="96"/>
      <c r="V61" s="96"/>
      <c r="W61" s="326" t="s">
        <v>805</v>
      </c>
      <c r="X61" s="96"/>
      <c r="Y61" s="96"/>
      <c r="Z61" s="96"/>
      <c r="AA61" s="96"/>
      <c r="AB61" s="96" t="s">
        <v>802</v>
      </c>
      <c r="AC61" s="96" t="s">
        <v>802</v>
      </c>
      <c r="AD61" s="327" t="s">
        <v>806</v>
      </c>
      <c r="AE61" s="96"/>
      <c r="AF61" s="96"/>
      <c r="AP61" s="375" t="str">
        <f t="shared" si="3"/>
        <v>AIF - Sociolingvistika</v>
      </c>
      <c r="AR61" s="379" t="s">
        <v>1443</v>
      </c>
      <c r="AS61" s="380" t="s">
        <v>1444</v>
      </c>
    </row>
    <row r="62" spans="2:45" ht="15.75" customHeight="1" thickBot="1">
      <c r="B62" s="321" t="s">
        <v>807</v>
      </c>
      <c r="C62" s="321" t="s">
        <v>807</v>
      </c>
      <c r="G62" s="325" t="s">
        <v>808</v>
      </c>
      <c r="R62" s="96" t="s">
        <v>809</v>
      </c>
      <c r="S62" s="96"/>
      <c r="T62" s="96"/>
      <c r="U62" s="96"/>
      <c r="V62" s="96"/>
      <c r="W62" s="326" t="s">
        <v>810</v>
      </c>
      <c r="X62" s="96"/>
      <c r="Y62" s="96"/>
      <c r="Z62" s="96"/>
      <c r="AA62" s="96"/>
      <c r="AB62" s="96" t="s">
        <v>807</v>
      </c>
      <c r="AC62" s="96" t="s">
        <v>807</v>
      </c>
      <c r="AD62" s="327" t="s">
        <v>811</v>
      </c>
      <c r="AE62" s="96"/>
      <c r="AF62" s="96"/>
      <c r="AP62" s="375" t="str">
        <f t="shared" si="3"/>
        <v>AIG - Teoretická a historická lingvistika, lexikografie</v>
      </c>
      <c r="AR62" s="379" t="s">
        <v>1445</v>
      </c>
      <c r="AS62" s="380" t="s">
        <v>1446</v>
      </c>
    </row>
    <row r="63" spans="2:45" ht="15.75" customHeight="1" thickBot="1">
      <c r="B63" s="321" t="s">
        <v>812</v>
      </c>
      <c r="C63" s="321" t="s">
        <v>812</v>
      </c>
      <c r="G63" s="325" t="s">
        <v>813</v>
      </c>
      <c r="R63" s="96" t="s">
        <v>814</v>
      </c>
      <c r="S63" s="96"/>
      <c r="T63" s="96"/>
      <c r="U63" s="96"/>
      <c r="V63" s="96"/>
      <c r="W63" s="326" t="s">
        <v>815</v>
      </c>
      <c r="X63" s="96"/>
      <c r="Y63" s="96"/>
      <c r="Z63" s="96"/>
      <c r="AA63" s="96"/>
      <c r="AB63" s="96" t="s">
        <v>812</v>
      </c>
      <c r="AC63" s="96" t="s">
        <v>812</v>
      </c>
      <c r="AD63" s="327" t="s">
        <v>816</v>
      </c>
      <c r="AE63" s="96"/>
      <c r="AF63" s="96"/>
      <c r="AP63" s="375"/>
      <c r="AR63" s="381"/>
      <c r="AS63" s="382"/>
    </row>
    <row r="64" spans="2:45" ht="15.75" customHeight="1" thickBot="1">
      <c r="B64" s="321" t="s">
        <v>817</v>
      </c>
      <c r="C64" s="321" t="s">
        <v>817</v>
      </c>
      <c r="G64" s="325" t="s">
        <v>818</v>
      </c>
      <c r="R64" s="96" t="s">
        <v>819</v>
      </c>
      <c r="S64" s="96"/>
      <c r="T64" s="96"/>
      <c r="U64" s="96"/>
      <c r="V64" s="96"/>
      <c r="W64" s="326" t="s">
        <v>820</v>
      </c>
      <c r="X64" s="96"/>
      <c r="Y64" s="96"/>
      <c r="Z64" s="96"/>
      <c r="AA64" s="96"/>
      <c r="AB64" s="96" t="s">
        <v>817</v>
      </c>
      <c r="AC64" s="96" t="s">
        <v>817</v>
      </c>
      <c r="AD64" s="327" t="s">
        <v>821</v>
      </c>
      <c r="AE64" s="96"/>
      <c r="AF64" s="96"/>
      <c r="AP64" s="375" t="str">
        <f>_xlfn.CONCAT(AR64," - ", AS64)</f>
        <v>ALA - Design a výtvarné umění</v>
      </c>
      <c r="AR64" s="379" t="s">
        <v>1447</v>
      </c>
      <c r="AS64" s="380" t="s">
        <v>1448</v>
      </c>
    </row>
    <row r="65" spans="2:45" ht="15.75" customHeight="1" thickBot="1">
      <c r="B65" s="321" t="s">
        <v>822</v>
      </c>
      <c r="C65" s="321" t="s">
        <v>822</v>
      </c>
      <c r="G65" s="325" t="s">
        <v>823</v>
      </c>
      <c r="R65" s="96" t="s">
        <v>824</v>
      </c>
      <c r="S65" s="96"/>
      <c r="T65" s="96"/>
      <c r="U65" s="96"/>
      <c r="V65" s="96"/>
      <c r="W65" s="326" t="s">
        <v>825</v>
      </c>
      <c r="X65" s="96"/>
      <c r="Y65" s="96"/>
      <c r="Z65" s="96"/>
      <c r="AA65" s="96"/>
      <c r="AB65" s="96" t="s">
        <v>822</v>
      </c>
      <c r="AC65" s="96" t="s">
        <v>822</v>
      </c>
      <c r="AD65" s="327" t="s">
        <v>826</v>
      </c>
      <c r="AE65" s="96"/>
      <c r="AF65" s="96"/>
      <c r="AP65" s="375" t="str">
        <f>_xlfn.CONCAT(AR65," - ", AS65)</f>
        <v>ALB - Divadelní umění</v>
      </c>
      <c r="AR65" s="379" t="s">
        <v>1449</v>
      </c>
      <c r="AS65" s="380" t="s">
        <v>1450</v>
      </c>
    </row>
    <row r="66" spans="2:45" ht="15.75" customHeight="1" thickBot="1">
      <c r="B66" s="321" t="s">
        <v>827</v>
      </c>
      <c r="C66" s="321" t="s">
        <v>827</v>
      </c>
      <c r="G66" s="325" t="s">
        <v>828</v>
      </c>
      <c r="R66" s="96" t="s">
        <v>829</v>
      </c>
      <c r="S66" s="96"/>
      <c r="T66" s="96"/>
      <c r="U66" s="96"/>
      <c r="V66" s="96"/>
      <c r="W66" s="326" t="s">
        <v>830</v>
      </c>
      <c r="X66" s="96"/>
      <c r="Y66" s="96"/>
      <c r="Z66" s="96"/>
      <c r="AA66" s="96"/>
      <c r="AB66" s="96" t="s">
        <v>827</v>
      </c>
      <c r="AC66" s="96" t="s">
        <v>827</v>
      </c>
      <c r="AD66" s="327" t="s">
        <v>831</v>
      </c>
      <c r="AE66" s="96"/>
      <c r="AF66" s="96"/>
      <c r="AP66" s="375" t="str">
        <f>_xlfn.CONCAT(AR66," - ", AS66)</f>
        <v>ALC - Filmové umění</v>
      </c>
      <c r="AR66" s="379" t="s">
        <v>1451</v>
      </c>
      <c r="AS66" s="380" t="s">
        <v>1452</v>
      </c>
    </row>
    <row r="67" spans="2:45" ht="15.75" customHeight="1" thickBot="1">
      <c r="B67" s="321" t="s">
        <v>832</v>
      </c>
      <c r="C67" s="321" t="s">
        <v>832</v>
      </c>
      <c r="G67" s="325" t="s">
        <v>833</v>
      </c>
      <c r="R67" s="96" t="s">
        <v>834</v>
      </c>
      <c r="S67" s="96"/>
      <c r="T67" s="96"/>
      <c r="U67" s="96"/>
      <c r="V67" s="96"/>
      <c r="W67" s="326" t="s">
        <v>835</v>
      </c>
      <c r="X67" s="96"/>
      <c r="Y67" s="96"/>
      <c r="Z67" s="96"/>
      <c r="AA67" s="96"/>
      <c r="AB67" s="96" t="s">
        <v>832</v>
      </c>
      <c r="AC67" s="96" t="s">
        <v>832</v>
      </c>
      <c r="AD67" s="327" t="s">
        <v>836</v>
      </c>
      <c r="AE67" s="96"/>
      <c r="AF67" s="96"/>
      <c r="AP67" s="375" t="str">
        <f>_xlfn.CONCAT(AR67," - ", AS67)</f>
        <v>ALD - Kulturní dědictví</v>
      </c>
      <c r="AR67" s="379" t="s">
        <v>1453</v>
      </c>
      <c r="AS67" s="380" t="s">
        <v>1454</v>
      </c>
    </row>
    <row r="68" spans="2:45" ht="15.75" customHeight="1" thickBot="1">
      <c r="B68" s="321" t="s">
        <v>837</v>
      </c>
      <c r="C68" s="321" t="s">
        <v>837</v>
      </c>
      <c r="G68" s="325" t="s">
        <v>838</v>
      </c>
      <c r="R68" s="96" t="s">
        <v>839</v>
      </c>
      <c r="S68" s="96"/>
      <c r="T68" s="96"/>
      <c r="U68" s="96"/>
      <c r="V68" s="96"/>
      <c r="W68" s="326" t="s">
        <v>840</v>
      </c>
      <c r="X68" s="96"/>
      <c r="Y68" s="96"/>
      <c r="Z68" s="96"/>
      <c r="AA68" s="96"/>
      <c r="AB68" s="96" t="s">
        <v>837</v>
      </c>
      <c r="AC68" s="96" t="s">
        <v>837</v>
      </c>
      <c r="AD68" s="327" t="s">
        <v>841</v>
      </c>
      <c r="AE68" s="96"/>
      <c r="AF68" s="96"/>
      <c r="AP68" s="375" t="str">
        <f>_xlfn.CONCAT(AR68," - ", AS68)</f>
        <v>ALE - Múzická a taneční umění</v>
      </c>
      <c r="AR68" s="379" t="s">
        <v>1455</v>
      </c>
      <c r="AS68" s="380" t="s">
        <v>1456</v>
      </c>
    </row>
    <row r="69" spans="2:45" ht="15.75" customHeight="1" thickBot="1">
      <c r="B69" s="321" t="s">
        <v>842</v>
      </c>
      <c r="C69" s="321" t="s">
        <v>842</v>
      </c>
      <c r="G69" s="325" t="s">
        <v>843</v>
      </c>
      <c r="R69" s="96" t="s">
        <v>844</v>
      </c>
      <c r="S69" s="96"/>
      <c r="T69" s="96"/>
      <c r="U69" s="96"/>
      <c r="V69" s="96"/>
      <c r="W69" s="326" t="s">
        <v>845</v>
      </c>
      <c r="X69" s="96"/>
      <c r="Y69" s="96"/>
      <c r="Z69" s="96"/>
      <c r="AA69" s="96"/>
      <c r="AB69" s="96" t="s">
        <v>842</v>
      </c>
      <c r="AC69" s="96" t="s">
        <v>842</v>
      </c>
      <c r="AD69" s="327" t="s">
        <v>845</v>
      </c>
      <c r="AE69" s="96"/>
      <c r="AF69" s="96"/>
      <c r="AP69" s="375"/>
      <c r="AR69" s="381"/>
      <c r="AS69" s="382"/>
    </row>
    <row r="70" spans="2:45" ht="15.75" customHeight="1" thickBot="1">
      <c r="B70" s="321" t="s">
        <v>846</v>
      </c>
      <c r="C70" s="321" t="s">
        <v>846</v>
      </c>
      <c r="G70" s="325" t="s">
        <v>847</v>
      </c>
      <c r="R70" s="96" t="s">
        <v>848</v>
      </c>
      <c r="S70" s="96"/>
      <c r="T70" s="96"/>
      <c r="U70" s="96"/>
      <c r="V70" s="96"/>
      <c r="W70" s="326" t="s">
        <v>849</v>
      </c>
      <c r="X70" s="96"/>
      <c r="Y70" s="96"/>
      <c r="Z70" s="96"/>
      <c r="AA70" s="96"/>
      <c r="AB70" s="96" t="s">
        <v>846</v>
      </c>
      <c r="AC70" s="96" t="s">
        <v>846</v>
      </c>
      <c r="AD70" s="327" t="s">
        <v>849</v>
      </c>
      <c r="AE70" s="96"/>
      <c r="AF70" s="96"/>
      <c r="AP70" s="375" t="str">
        <f t="shared" ref="AP70:AP132" si="4">_xlfn.CONCAT(AR70," - ", AS70)</f>
        <v>AMA - Andragogika</v>
      </c>
      <c r="AR70" s="379" t="s">
        <v>1457</v>
      </c>
      <c r="AS70" s="380" t="s">
        <v>1458</v>
      </c>
    </row>
    <row r="71" spans="2:45" ht="15.75" customHeight="1" thickBot="1">
      <c r="B71" s="321" t="s">
        <v>850</v>
      </c>
      <c r="C71" s="321" t="s">
        <v>850</v>
      </c>
      <c r="G71" s="325" t="s">
        <v>851</v>
      </c>
      <c r="R71" s="96" t="s">
        <v>852</v>
      </c>
      <c r="S71" s="96"/>
      <c r="T71" s="96"/>
      <c r="U71" s="96"/>
      <c r="V71" s="96"/>
      <c r="W71" s="326" t="s">
        <v>853</v>
      </c>
      <c r="X71" s="96"/>
      <c r="Y71" s="96"/>
      <c r="Z71" s="96"/>
      <c r="AA71" s="96"/>
      <c r="AB71" s="96" t="s">
        <v>850</v>
      </c>
      <c r="AC71" s="96" t="s">
        <v>850</v>
      </c>
      <c r="AD71" s="327" t="s">
        <v>853</v>
      </c>
      <c r="AE71" s="96"/>
      <c r="AF71" s="96"/>
      <c r="AP71" s="375" t="str">
        <f t="shared" si="4"/>
        <v>AMB - Didaktika cizích jazyků</v>
      </c>
      <c r="AR71" s="379" t="s">
        <v>1459</v>
      </c>
      <c r="AS71" s="380" t="s">
        <v>1460</v>
      </c>
    </row>
    <row r="72" spans="2:45" ht="15.75" customHeight="1" thickBot="1">
      <c r="B72" s="321" t="s">
        <v>854</v>
      </c>
      <c r="C72" s="321" t="s">
        <v>854</v>
      </c>
      <c r="G72" s="325" t="s">
        <v>855</v>
      </c>
      <c r="R72" s="96" t="s">
        <v>856</v>
      </c>
      <c r="S72" s="96"/>
      <c r="T72" s="96"/>
      <c r="U72" s="96"/>
      <c r="V72" s="96"/>
      <c r="W72" s="326" t="s">
        <v>857</v>
      </c>
      <c r="X72" s="96"/>
      <c r="Y72" s="96"/>
      <c r="Z72" s="96"/>
      <c r="AA72" s="96"/>
      <c r="AB72" s="96" t="s">
        <v>854</v>
      </c>
      <c r="AC72" s="96" t="s">
        <v>854</v>
      </c>
      <c r="AD72" s="327" t="s">
        <v>857</v>
      </c>
      <c r="AE72" s="96"/>
      <c r="AF72" s="96"/>
      <c r="AP72" s="375" t="str">
        <f t="shared" si="4"/>
        <v>AMC - Didaktika odborných společenskovědních předmětů</v>
      </c>
      <c r="AR72" s="379" t="s">
        <v>1461</v>
      </c>
      <c r="AS72" s="380" t="s">
        <v>1462</v>
      </c>
    </row>
    <row r="73" spans="2:45" ht="15.75" customHeight="1" thickBot="1">
      <c r="B73" s="321" t="s">
        <v>858</v>
      </c>
      <c r="C73" s="321" t="s">
        <v>858</v>
      </c>
      <c r="G73" s="325" t="s">
        <v>859</v>
      </c>
      <c r="R73" s="96" t="s">
        <v>860</v>
      </c>
      <c r="S73" s="96"/>
      <c r="T73" s="96"/>
      <c r="U73" s="96"/>
      <c r="V73" s="96"/>
      <c r="W73" s="326" t="s">
        <v>861</v>
      </c>
      <c r="X73" s="96"/>
      <c r="Y73" s="96"/>
      <c r="Z73" s="96"/>
      <c r="AA73" s="96"/>
      <c r="AB73" s="96" t="s">
        <v>858</v>
      </c>
      <c r="AC73" s="96" t="s">
        <v>858</v>
      </c>
      <c r="AD73" s="327" t="s">
        <v>861</v>
      </c>
      <c r="AE73" s="96"/>
      <c r="AF73" s="96"/>
      <c r="AP73" s="375" t="str">
        <f t="shared" si="4"/>
        <v>AMD - Didaktika odborných technických předmětů</v>
      </c>
      <c r="AR73" s="379" t="s">
        <v>1463</v>
      </c>
      <c r="AS73" s="380" t="s">
        <v>1464</v>
      </c>
    </row>
    <row r="74" spans="2:45" ht="15.75" customHeight="1" thickBot="1">
      <c r="B74" s="321" t="s">
        <v>862</v>
      </c>
      <c r="C74" s="321" t="s">
        <v>862</v>
      </c>
      <c r="G74" s="325" t="s">
        <v>863</v>
      </c>
      <c r="R74" s="96" t="s">
        <v>864</v>
      </c>
      <c r="S74" s="96"/>
      <c r="T74" s="96"/>
      <c r="U74" s="96"/>
      <c r="V74" s="96"/>
      <c r="W74" s="326" t="s">
        <v>865</v>
      </c>
      <c r="X74" s="96"/>
      <c r="Y74" s="96"/>
      <c r="Z74" s="96"/>
      <c r="AA74" s="96"/>
      <c r="AB74" s="96" t="s">
        <v>862</v>
      </c>
      <c r="AC74" s="96" t="s">
        <v>862</v>
      </c>
      <c r="AD74" s="327" t="s">
        <v>865</v>
      </c>
      <c r="AE74" s="96"/>
      <c r="AF74" s="96"/>
      <c r="AP74" s="375" t="str">
        <f t="shared" si="4"/>
        <v>AME - Didaktika sportu a volného času</v>
      </c>
      <c r="AR74" s="379" t="s">
        <v>1465</v>
      </c>
      <c r="AS74" s="380" t="s">
        <v>1466</v>
      </c>
    </row>
    <row r="75" spans="2:45" ht="15.75" customHeight="1" thickBot="1">
      <c r="B75" s="321" t="s">
        <v>866</v>
      </c>
      <c r="C75" s="321" t="s">
        <v>866</v>
      </c>
      <c r="G75" s="325" t="s">
        <v>867</v>
      </c>
      <c r="R75" s="96" t="s">
        <v>868</v>
      </c>
      <c r="S75" s="96"/>
      <c r="T75" s="96"/>
      <c r="U75" s="96"/>
      <c r="V75" s="96"/>
      <c r="W75" s="326" t="s">
        <v>869</v>
      </c>
      <c r="X75" s="96"/>
      <c r="Y75" s="96"/>
      <c r="Z75" s="96"/>
      <c r="AA75" s="96"/>
      <c r="AB75" s="96" t="s">
        <v>866</v>
      </c>
      <c r="AC75" s="96" t="s">
        <v>866</v>
      </c>
      <c r="AD75" s="327" t="s">
        <v>869</v>
      </c>
      <c r="AE75" s="96"/>
      <c r="AF75" s="96"/>
      <c r="AP75" s="375" t="str">
        <f t="shared" si="4"/>
        <v>AMF - Didaktika uměleckých předmětů</v>
      </c>
      <c r="AR75" s="379" t="s">
        <v>1467</v>
      </c>
      <c r="AS75" s="380" t="s">
        <v>1468</v>
      </c>
    </row>
    <row r="76" spans="2:45" ht="15.75" customHeight="1" thickBot="1">
      <c r="B76" s="321" t="s">
        <v>870</v>
      </c>
      <c r="C76" s="321" t="s">
        <v>870</v>
      </c>
      <c r="G76" s="325" t="s">
        <v>871</v>
      </c>
      <c r="R76" s="96" t="s">
        <v>872</v>
      </c>
      <c r="S76" s="96"/>
      <c r="T76" s="96"/>
      <c r="U76" s="96"/>
      <c r="V76" s="96"/>
      <c r="W76" s="326" t="s">
        <v>873</v>
      </c>
      <c r="X76" s="96"/>
      <c r="Y76" s="96"/>
      <c r="Z76" s="96"/>
      <c r="AA76" s="96"/>
      <c r="AB76" s="96" t="s">
        <v>870</v>
      </c>
      <c r="AC76" s="96" t="s">
        <v>870</v>
      </c>
      <c r="AD76" s="327" t="s">
        <v>873</v>
      </c>
      <c r="AE76" s="96"/>
      <c r="AF76" s="96"/>
      <c r="AP76" s="375" t="str">
        <f t="shared" si="4"/>
        <v>AMG - Preprimární a primární pedagogika</v>
      </c>
      <c r="AR76" s="379" t="s">
        <v>1469</v>
      </c>
      <c r="AS76" s="380" t="s">
        <v>1470</v>
      </c>
    </row>
    <row r="77" spans="2:45" ht="15.75" customHeight="1" thickBot="1">
      <c r="B77" s="321" t="s">
        <v>874</v>
      </c>
      <c r="C77" s="321" t="s">
        <v>874</v>
      </c>
      <c r="G77" s="325" t="s">
        <v>875</v>
      </c>
      <c r="R77" s="96" t="s">
        <v>876</v>
      </c>
      <c r="S77" s="96"/>
      <c r="T77" s="96"/>
      <c r="U77" s="96"/>
      <c r="V77" s="96"/>
      <c r="W77" s="326" t="s">
        <v>877</v>
      </c>
      <c r="X77" s="96"/>
      <c r="Y77" s="96"/>
      <c r="Z77" s="96"/>
      <c r="AA77" s="96"/>
      <c r="AB77" s="96" t="s">
        <v>874</v>
      </c>
      <c r="AC77" s="96" t="s">
        <v>874</v>
      </c>
      <c r="AD77" s="327" t="s">
        <v>877</v>
      </c>
      <c r="AE77" s="96"/>
      <c r="AF77" s="96"/>
      <c r="AP77" s="375" t="str">
        <f t="shared" si="4"/>
        <v>AMH - Speciální pedagogika</v>
      </c>
      <c r="AR77" s="379" t="s">
        <v>1471</v>
      </c>
      <c r="AS77" s="380" t="s">
        <v>1472</v>
      </c>
    </row>
    <row r="78" spans="2:45" ht="15.75" customHeight="1" thickBot="1">
      <c r="B78" s="321" t="s">
        <v>878</v>
      </c>
      <c r="C78" s="321" t="s">
        <v>878</v>
      </c>
      <c r="G78" s="325" t="s">
        <v>879</v>
      </c>
      <c r="R78" s="96" t="s">
        <v>880</v>
      </c>
      <c r="S78" s="96"/>
      <c r="T78" s="96"/>
      <c r="U78" s="96"/>
      <c r="V78" s="96"/>
      <c r="W78" s="326" t="s">
        <v>881</v>
      </c>
      <c r="X78" s="96"/>
      <c r="Y78" s="96"/>
      <c r="Z78" s="96"/>
      <c r="AA78" s="96"/>
      <c r="AB78" s="96" t="s">
        <v>878</v>
      </c>
      <c r="AC78" s="96" t="s">
        <v>878</v>
      </c>
      <c r="AD78" s="338" t="s">
        <v>881</v>
      </c>
      <c r="AE78" s="96"/>
      <c r="AF78" s="96"/>
      <c r="AP78" s="375"/>
      <c r="AR78" s="381"/>
      <c r="AS78" s="382"/>
    </row>
    <row r="79" spans="2:45" ht="15.75" customHeight="1" thickBot="1">
      <c r="B79" s="321" t="s">
        <v>882</v>
      </c>
      <c r="C79" s="321" t="s">
        <v>882</v>
      </c>
      <c r="G79" s="325" t="s">
        <v>883</v>
      </c>
      <c r="R79" s="96" t="s">
        <v>884</v>
      </c>
      <c r="S79" s="96"/>
      <c r="T79" s="96"/>
      <c r="U79" s="96"/>
      <c r="V79" s="96"/>
      <c r="W79" s="326" t="s">
        <v>885</v>
      </c>
      <c r="X79" s="96"/>
      <c r="Y79" s="96"/>
      <c r="Z79" s="96"/>
      <c r="AA79" s="96"/>
      <c r="AB79" s="96" t="s">
        <v>882</v>
      </c>
      <c r="AC79" s="96" t="s">
        <v>882</v>
      </c>
      <c r="AD79" s="327" t="s">
        <v>885</v>
      </c>
      <c r="AE79" s="96"/>
      <c r="AF79" s="96"/>
      <c r="AP79" s="375" t="str">
        <f t="shared" si="4"/>
        <v>ANA - Behaviorální psychologie a psychologie abnormálního chování a adiktologie</v>
      </c>
      <c r="AR79" s="379" t="s">
        <v>1473</v>
      </c>
      <c r="AS79" s="380" t="s">
        <v>1474</v>
      </c>
    </row>
    <row r="80" spans="2:45" ht="15.75" customHeight="1" thickBot="1">
      <c r="B80" s="321" t="s">
        <v>886</v>
      </c>
      <c r="C80" s="321" t="s">
        <v>886</v>
      </c>
      <c r="G80" s="325" t="s">
        <v>887</v>
      </c>
      <c r="W80" s="326" t="s">
        <v>888</v>
      </c>
      <c r="AB80" s="96" t="s">
        <v>886</v>
      </c>
      <c r="AC80" s="96" t="s">
        <v>886</v>
      </c>
      <c r="AD80" s="327" t="s">
        <v>888</v>
      </c>
      <c r="AP80" s="375" t="str">
        <f t="shared" si="4"/>
        <v>ANB - Forenzní psychologie</v>
      </c>
      <c r="AR80" s="379" t="s">
        <v>1475</v>
      </c>
      <c r="AS80" s="380" t="s">
        <v>1476</v>
      </c>
    </row>
    <row r="81" spans="2:45" ht="15.75" customHeight="1" thickBot="1">
      <c r="B81" s="321" t="s">
        <v>889</v>
      </c>
      <c r="C81" s="321" t="s">
        <v>889</v>
      </c>
      <c r="G81" s="325" t="s">
        <v>890</v>
      </c>
      <c r="W81" s="326" t="s">
        <v>891</v>
      </c>
      <c r="AB81" s="96" t="s">
        <v>889</v>
      </c>
      <c r="AC81" s="96" t="s">
        <v>889</v>
      </c>
      <c r="AD81" s="327" t="s">
        <v>891</v>
      </c>
      <c r="AP81" s="375" t="str">
        <f t="shared" si="4"/>
        <v>ANC - Klinická psychologie</v>
      </c>
      <c r="AR81" s="379" t="s">
        <v>1477</v>
      </c>
      <c r="AS81" s="380" t="s">
        <v>1478</v>
      </c>
    </row>
    <row r="82" spans="2:45" ht="15.75" customHeight="1" thickBot="1">
      <c r="B82" s="321" t="s">
        <v>892</v>
      </c>
      <c r="C82" s="321" t="s">
        <v>892</v>
      </c>
      <c r="G82" s="325" t="s">
        <v>893</v>
      </c>
      <c r="W82" s="326" t="s">
        <v>894</v>
      </c>
      <c r="AB82" s="96" t="s">
        <v>892</v>
      </c>
      <c r="AC82" s="96" t="s">
        <v>892</v>
      </c>
      <c r="AD82" s="327" t="s">
        <v>894</v>
      </c>
      <c r="AP82" s="375" t="str">
        <f t="shared" si="4"/>
        <v>AND - Kognitivní a experimentální psychologie</v>
      </c>
      <c r="AR82" s="379" t="s">
        <v>1479</v>
      </c>
      <c r="AS82" s="380" t="s">
        <v>1480</v>
      </c>
    </row>
    <row r="83" spans="2:45" ht="15.75" customHeight="1" thickBot="1">
      <c r="B83" s="321" t="s">
        <v>895</v>
      </c>
      <c r="C83" s="321" t="s">
        <v>895</v>
      </c>
      <c r="G83" s="325" t="s">
        <v>896</v>
      </c>
      <c r="W83" s="326" t="s">
        <v>897</v>
      </c>
      <c r="AB83" s="96" t="s">
        <v>895</v>
      </c>
      <c r="AC83" s="96" t="s">
        <v>895</v>
      </c>
      <c r="AD83" s="327" t="s">
        <v>897</v>
      </c>
      <c r="AP83" s="375" t="str">
        <f t="shared" si="4"/>
        <v>ANE - Neuropsychologie a psychodiagnostika</v>
      </c>
      <c r="AR83" s="379" t="s">
        <v>1481</v>
      </c>
      <c r="AS83" s="380" t="s">
        <v>1482</v>
      </c>
    </row>
    <row r="84" spans="2:45" ht="15.75" customHeight="1" thickBot="1">
      <c r="B84" s="321" t="s">
        <v>898</v>
      </c>
      <c r="C84" s="321" t="s">
        <v>898</v>
      </c>
      <c r="G84" s="325" t="s">
        <v>899</v>
      </c>
      <c r="W84" s="326" t="s">
        <v>900</v>
      </c>
      <c r="AB84" s="96" t="s">
        <v>898</v>
      </c>
      <c r="AC84" s="96" t="s">
        <v>898</v>
      </c>
      <c r="AD84" s="327" t="s">
        <v>900</v>
      </c>
      <c r="AP84" s="375" t="str">
        <f t="shared" si="4"/>
        <v>ANF - Průmyslově-organizační psychologie</v>
      </c>
      <c r="AR84" s="379" t="s">
        <v>1483</v>
      </c>
      <c r="AS84" s="380" t="s">
        <v>1484</v>
      </c>
    </row>
    <row r="85" spans="2:45" ht="15.75" customHeight="1" thickBot="1">
      <c r="B85" s="321" t="s">
        <v>901</v>
      </c>
      <c r="C85" s="321" t="s">
        <v>901</v>
      </c>
      <c r="G85" s="325" t="s">
        <v>902</v>
      </c>
      <c r="W85" s="326" t="s">
        <v>903</v>
      </c>
      <c r="AB85" s="96" t="s">
        <v>901</v>
      </c>
      <c r="AC85" s="96" t="s">
        <v>901</v>
      </c>
      <c r="AD85" s="327" t="s">
        <v>903</v>
      </c>
      <c r="AP85" s="375" t="str">
        <f t="shared" si="4"/>
        <v>ANG - Vývojová a vzdělávací psychologie</v>
      </c>
      <c r="AR85" s="379" t="s">
        <v>1485</v>
      </c>
      <c r="AS85" s="380" t="s">
        <v>1486</v>
      </c>
    </row>
    <row r="86" spans="2:45" ht="15.75" customHeight="1" thickBot="1">
      <c r="B86" s="321" t="s">
        <v>904</v>
      </c>
      <c r="C86" s="321" t="s">
        <v>904</v>
      </c>
      <c r="G86" s="325" t="s">
        <v>905</v>
      </c>
      <c r="W86" s="326" t="s">
        <v>906</v>
      </c>
      <c r="AB86" s="96" t="s">
        <v>904</v>
      </c>
      <c r="AC86" s="96" t="s">
        <v>904</v>
      </c>
      <c r="AD86" s="327" t="s">
        <v>906</v>
      </c>
      <c r="AP86" s="375" t="str">
        <f t="shared" si="4"/>
        <v>ANH - Zdravotní a sportovní psychologie</v>
      </c>
      <c r="AR86" s="379" t="s">
        <v>1487</v>
      </c>
      <c r="AS86" s="380" t="s">
        <v>1488</v>
      </c>
    </row>
    <row r="87" spans="2:45" ht="15.75" customHeight="1" thickBot="1">
      <c r="B87" s="321" t="s">
        <v>907</v>
      </c>
      <c r="C87" s="321" t="s">
        <v>907</v>
      </c>
      <c r="G87" s="325" t="s">
        <v>908</v>
      </c>
      <c r="W87" s="326" t="s">
        <v>909</v>
      </c>
      <c r="AB87" s="96" t="s">
        <v>907</v>
      </c>
      <c r="AC87" s="96" t="s">
        <v>907</v>
      </c>
      <c r="AD87" s="327" t="s">
        <v>909</v>
      </c>
      <c r="AP87" s="375"/>
      <c r="AR87" s="381"/>
      <c r="AS87" s="382"/>
    </row>
    <row r="88" spans="2:45" ht="15.75" customHeight="1" thickBot="1">
      <c r="B88" s="321" t="s">
        <v>910</v>
      </c>
      <c r="C88" s="321" t="s">
        <v>910</v>
      </c>
      <c r="G88" s="325" t="s">
        <v>911</v>
      </c>
      <c r="W88" s="326" t="s">
        <v>912</v>
      </c>
      <c r="AB88" s="96" t="s">
        <v>910</v>
      </c>
      <c r="AC88" s="96" t="s">
        <v>910</v>
      </c>
      <c r="AD88" s="327" t="s">
        <v>912</v>
      </c>
      <c r="AP88" s="375" t="str">
        <f t="shared" si="4"/>
        <v>AOA - Bezpečnostní studia</v>
      </c>
      <c r="AR88" s="379" t="s">
        <v>1489</v>
      </c>
      <c r="AS88" s="380" t="s">
        <v>1490</v>
      </c>
    </row>
    <row r="89" spans="2:45" ht="15.75" customHeight="1" thickBot="1">
      <c r="B89" s="321" t="s">
        <v>913</v>
      </c>
      <c r="C89" s="321" t="s">
        <v>913</v>
      </c>
      <c r="G89" s="325" t="s">
        <v>914</v>
      </c>
      <c r="W89" s="326" t="s">
        <v>915</v>
      </c>
      <c r="AB89" s="96" t="s">
        <v>913</v>
      </c>
      <c r="AC89" s="96" t="s">
        <v>913</v>
      </c>
      <c r="AD89" s="327" t="s">
        <v>915</v>
      </c>
      <c r="AP89" s="375" t="str">
        <f t="shared" si="4"/>
        <v>AOB - Demografie a sociální epidemiologie</v>
      </c>
      <c r="AR89" s="379" t="s">
        <v>1491</v>
      </c>
      <c r="AS89" s="380" t="s">
        <v>1492</v>
      </c>
    </row>
    <row r="90" spans="2:45" ht="15.75" customHeight="1" thickBot="1">
      <c r="B90" s="321" t="s">
        <v>916</v>
      </c>
      <c r="C90" s="321" t="s">
        <v>916</v>
      </c>
      <c r="G90" s="325" t="s">
        <v>917</v>
      </c>
      <c r="W90" s="326" t="s">
        <v>918</v>
      </c>
      <c r="AB90" s="96" t="s">
        <v>916</v>
      </c>
      <c r="AC90" s="96" t="s">
        <v>916</v>
      </c>
      <c r="AD90" s="327" t="s">
        <v>918</v>
      </c>
      <c r="AP90" s="375" t="str">
        <f t="shared" si="4"/>
        <v>AOC - Genderová studia</v>
      </c>
      <c r="AR90" s="379" t="s">
        <v>1493</v>
      </c>
      <c r="AS90" s="380" t="s">
        <v>1494</v>
      </c>
    </row>
    <row r="91" spans="2:45" ht="15.75" customHeight="1" thickBot="1">
      <c r="B91" s="321" t="s">
        <v>919</v>
      </c>
      <c r="C91" s="321" t="s">
        <v>919</v>
      </c>
      <c r="G91" s="325" t="s">
        <v>920</v>
      </c>
      <c r="W91" s="326" t="s">
        <v>921</v>
      </c>
      <c r="AB91" s="96" t="s">
        <v>919</v>
      </c>
      <c r="AC91" s="96" t="s">
        <v>919</v>
      </c>
      <c r="AD91" s="338" t="s">
        <v>921</v>
      </c>
      <c r="AP91" s="375" t="str">
        <f t="shared" si="4"/>
        <v>AOD - Gerontologie a studia dlouhověkosti</v>
      </c>
      <c r="AR91" s="379" t="s">
        <v>1495</v>
      </c>
      <c r="AS91" s="380" t="s">
        <v>1496</v>
      </c>
    </row>
    <row r="92" spans="2:45" ht="15.75" customHeight="1" thickBot="1">
      <c r="B92" s="321" t="s">
        <v>922</v>
      </c>
      <c r="C92" s="321" t="s">
        <v>922</v>
      </c>
      <c r="G92" s="325" t="s">
        <v>923</v>
      </c>
      <c r="W92" s="326" t="s">
        <v>924</v>
      </c>
      <c r="AB92" s="96" t="s">
        <v>922</v>
      </c>
      <c r="AC92" s="96" t="s">
        <v>922</v>
      </c>
      <c r="AD92" s="327" t="s">
        <v>924</v>
      </c>
      <c r="AP92" s="375" t="str">
        <f t="shared" si="4"/>
        <v>AOE - Migrační a rozvojová studia</v>
      </c>
      <c r="AR92" s="379" t="s">
        <v>1497</v>
      </c>
      <c r="AS92" s="380" t="s">
        <v>1498</v>
      </c>
    </row>
    <row r="93" spans="2:45" ht="15.75" customHeight="1" thickBot="1">
      <c r="B93" s="321" t="s">
        <v>925</v>
      </c>
      <c r="C93" s="321" t="s">
        <v>925</v>
      </c>
      <c r="G93" s="325" t="s">
        <v>926</v>
      </c>
      <c r="W93" s="326" t="s">
        <v>927</v>
      </c>
      <c r="AB93" s="96" t="s">
        <v>925</v>
      </c>
      <c r="AC93" s="96" t="s">
        <v>925</v>
      </c>
      <c r="AD93" s="327" t="s">
        <v>927</v>
      </c>
      <c r="AP93" s="375" t="str">
        <f t="shared" si="4"/>
        <v>AOF - Sociální práce</v>
      </c>
      <c r="AR93" s="379" t="s">
        <v>1499</v>
      </c>
      <c r="AS93" s="380" t="s">
        <v>1500</v>
      </c>
    </row>
    <row r="94" spans="2:45" ht="15.75" customHeight="1" thickBot="1">
      <c r="B94" s="321" t="s">
        <v>928</v>
      </c>
      <c r="C94" s="321" t="s">
        <v>928</v>
      </c>
      <c r="G94" s="325" t="s">
        <v>929</v>
      </c>
      <c r="W94" s="326" t="s">
        <v>930</v>
      </c>
      <c r="AB94" s="96" t="s">
        <v>928</v>
      </c>
      <c r="AC94" s="96" t="s">
        <v>928</v>
      </c>
      <c r="AD94" s="327" t="s">
        <v>930</v>
      </c>
      <c r="AP94" s="375" t="str">
        <f t="shared" si="4"/>
        <v>AOG - Metody sociologie</v>
      </c>
      <c r="AR94" s="379" t="s">
        <v>1501</v>
      </c>
      <c r="AS94" s="380" t="s">
        <v>1502</v>
      </c>
    </row>
    <row r="95" spans="2:45" ht="15.75" customHeight="1" thickBot="1">
      <c r="B95" s="321" t="s">
        <v>931</v>
      </c>
      <c r="C95" s="321" t="s">
        <v>931</v>
      </c>
      <c r="G95" s="325" t="s">
        <v>932</v>
      </c>
      <c r="W95" s="326" t="s">
        <v>933</v>
      </c>
      <c r="AB95" s="96" t="s">
        <v>931</v>
      </c>
      <c r="AC95" s="96" t="s">
        <v>931</v>
      </c>
      <c r="AD95" s="327" t="s">
        <v>933</v>
      </c>
      <c r="AP95" s="375" t="str">
        <f t="shared" si="4"/>
        <v>AOH - Sociální a politická geografie a regionální rozvoj</v>
      </c>
      <c r="AR95" s="379" t="s">
        <v>1503</v>
      </c>
      <c r="AS95" s="380" t="s">
        <v>1504</v>
      </c>
    </row>
    <row r="96" spans="2:45" ht="15.75" customHeight="1" thickBot="1">
      <c r="B96" s="321" t="s">
        <v>934</v>
      </c>
      <c r="C96" s="321" t="s">
        <v>934</v>
      </c>
      <c r="G96" s="325" t="s">
        <v>935</v>
      </c>
      <c r="W96" s="326" t="s">
        <v>936</v>
      </c>
      <c r="AB96" s="96" t="s">
        <v>934</v>
      </c>
      <c r="AC96" s="96" t="s">
        <v>934</v>
      </c>
      <c r="AD96" s="327" t="s">
        <v>936</v>
      </c>
      <c r="AP96" s="375"/>
      <c r="AR96" s="381"/>
      <c r="AS96" s="382"/>
    </row>
    <row r="97" spans="2:45" ht="15.75" customHeight="1" thickBot="1">
      <c r="B97" s="321" t="s">
        <v>937</v>
      </c>
      <c r="C97" s="321" t="s">
        <v>937</v>
      </c>
      <c r="G97" s="325" t="s">
        <v>938</v>
      </c>
      <c r="W97" s="326" t="s">
        <v>939</v>
      </c>
      <c r="AB97" s="96" t="s">
        <v>937</v>
      </c>
      <c r="AC97" s="96" t="s">
        <v>937</v>
      </c>
      <c r="AD97" s="327" t="s">
        <v>939</v>
      </c>
      <c r="AP97" s="375" t="str">
        <f t="shared" si="4"/>
        <v>AP - Městské, oblastní a dopravní plánování, urbanismus</v>
      </c>
      <c r="AR97" s="379" t="s">
        <v>1505</v>
      </c>
      <c r="AS97" s="380" t="s">
        <v>1506</v>
      </c>
    </row>
    <row r="98" spans="2:45" ht="15.75" customHeight="1" thickBot="1">
      <c r="B98" s="321" t="s">
        <v>940</v>
      </c>
      <c r="C98" s="321" t="s">
        <v>940</v>
      </c>
      <c r="G98" s="325" t="s">
        <v>941</v>
      </c>
      <c r="W98" s="326" t="s">
        <v>942</v>
      </c>
      <c r="AB98" s="96" t="s">
        <v>940</v>
      </c>
      <c r="AC98" s="96" t="s">
        <v>940</v>
      </c>
      <c r="AD98" s="327" t="s">
        <v>942</v>
      </c>
      <c r="AP98" s="375"/>
      <c r="AR98" s="381"/>
      <c r="AS98" s="382"/>
    </row>
    <row r="99" spans="2:45" ht="15.75" customHeight="1" thickBot="1">
      <c r="B99" s="321" t="s">
        <v>943</v>
      </c>
      <c r="C99" s="321" t="s">
        <v>943</v>
      </c>
      <c r="G99" s="325" t="s">
        <v>944</v>
      </c>
      <c r="W99" s="326" t="s">
        <v>945</v>
      </c>
      <c r="AB99" s="96" t="s">
        <v>943</v>
      </c>
      <c r="AC99" s="96" t="s">
        <v>943</v>
      </c>
      <c r="AD99" s="327" t="s">
        <v>945</v>
      </c>
      <c r="AP99" s="375" t="str">
        <f t="shared" si="4"/>
        <v>AQ - Bezpečnost práce a ochrana zdraví</v>
      </c>
      <c r="AR99" s="379" t="s">
        <v>1507</v>
      </c>
      <c r="AS99" s="380" t="s">
        <v>1508</v>
      </c>
    </row>
    <row r="100" spans="2:45" ht="15.75" customHeight="1" thickBot="1">
      <c r="B100" s="321" t="s">
        <v>946</v>
      </c>
      <c r="C100" s="321" t="s">
        <v>946</v>
      </c>
      <c r="G100" s="325" t="s">
        <v>947</v>
      </c>
      <c r="W100" s="326" t="s">
        <v>948</v>
      </c>
      <c r="AB100" s="96" t="s">
        <v>946</v>
      </c>
      <c r="AC100" s="96" t="s">
        <v>946</v>
      </c>
      <c r="AD100" s="327" t="s">
        <v>948</v>
      </c>
      <c r="AP100" s="375"/>
      <c r="AR100" s="381"/>
      <c r="AS100" s="382"/>
    </row>
    <row r="101" spans="2:45" ht="15.75" customHeight="1" thickBot="1">
      <c r="B101" s="321" t="s">
        <v>949</v>
      </c>
      <c r="C101" s="321" t="s">
        <v>949</v>
      </c>
      <c r="G101" s="325" t="s">
        <v>950</v>
      </c>
      <c r="W101" s="326" t="s">
        <v>951</v>
      </c>
      <c r="AB101" s="96" t="s">
        <v>949</v>
      </c>
      <c r="AC101" s="96" t="s">
        <v>949</v>
      </c>
      <c r="AD101" s="327" t="s">
        <v>951</v>
      </c>
      <c r="AP101" s="375" t="str">
        <f t="shared" si="4"/>
        <v>BA - Obecná matematika</v>
      </c>
      <c r="AR101" s="379" t="s">
        <v>1509</v>
      </c>
      <c r="AS101" s="380" t="s">
        <v>1510</v>
      </c>
    </row>
    <row r="102" spans="2:45" ht="15.75" customHeight="1" thickBot="1">
      <c r="B102" s="321" t="s">
        <v>952</v>
      </c>
      <c r="C102" s="321" t="s">
        <v>952</v>
      </c>
      <c r="G102" s="325" t="s">
        <v>953</v>
      </c>
      <c r="W102" s="326" t="s">
        <v>954</v>
      </c>
      <c r="AB102" s="96" t="s">
        <v>952</v>
      </c>
      <c r="AC102" s="96" t="s">
        <v>952</v>
      </c>
      <c r="AD102" s="327" t="s">
        <v>954</v>
      </c>
      <c r="AP102" s="375"/>
      <c r="AR102" s="381"/>
      <c r="AS102" s="382"/>
    </row>
    <row r="103" spans="2:45" ht="15.75" customHeight="1" thickBot="1">
      <c r="B103" s="321" t="s">
        <v>955</v>
      </c>
      <c r="C103" s="321" t="s">
        <v>955</v>
      </c>
      <c r="G103" s="325" t="s">
        <v>956</v>
      </c>
      <c r="W103" s="326" t="s">
        <v>957</v>
      </c>
      <c r="AB103" s="96" t="s">
        <v>955</v>
      </c>
      <c r="AC103" s="96" t="s">
        <v>955</v>
      </c>
      <c r="AD103" s="327" t="s">
        <v>957</v>
      </c>
      <c r="AP103" s="375" t="str">
        <f t="shared" si="4"/>
        <v>BB - Aplikovaná statistika, operační výzkum</v>
      </c>
      <c r="AR103" s="379" t="s">
        <v>1511</v>
      </c>
      <c r="AS103" s="380" t="s">
        <v>1512</v>
      </c>
    </row>
    <row r="104" spans="2:45" ht="15.75" customHeight="1" thickBot="1">
      <c r="B104" s="321" t="s">
        <v>958</v>
      </c>
      <c r="C104" s="321" t="s">
        <v>958</v>
      </c>
      <c r="G104" s="325" t="s">
        <v>959</v>
      </c>
      <c r="W104" s="326" t="s">
        <v>960</v>
      </c>
      <c r="AB104" s="96" t="s">
        <v>958</v>
      </c>
      <c r="AC104" s="96" t="s">
        <v>958</v>
      </c>
      <c r="AD104" s="327" t="s">
        <v>960</v>
      </c>
      <c r="AP104" s="375"/>
      <c r="AR104" s="381"/>
      <c r="AS104" s="382"/>
    </row>
    <row r="105" spans="2:45" ht="15.75" customHeight="1" thickBot="1">
      <c r="B105" s="321" t="s">
        <v>961</v>
      </c>
      <c r="C105" s="321" t="s">
        <v>962</v>
      </c>
      <c r="G105" s="325" t="s">
        <v>963</v>
      </c>
      <c r="W105" s="326" t="s">
        <v>964</v>
      </c>
      <c r="AB105" s="96" t="s">
        <v>961</v>
      </c>
      <c r="AC105" s="96" t="s">
        <v>962</v>
      </c>
      <c r="AD105" s="327" t="s">
        <v>964</v>
      </c>
      <c r="AP105" s="375" t="str">
        <f t="shared" si="4"/>
        <v>BC - Teorie a systémy řízení</v>
      </c>
      <c r="AR105" s="379" t="s">
        <v>1513</v>
      </c>
      <c r="AS105" s="380" t="s">
        <v>1514</v>
      </c>
    </row>
    <row r="106" spans="2:45" ht="15.75" customHeight="1" thickBot="1">
      <c r="B106" s="321" t="s">
        <v>965</v>
      </c>
      <c r="C106" s="321" t="s">
        <v>966</v>
      </c>
      <c r="G106" s="325" t="s">
        <v>967</v>
      </c>
      <c r="W106" s="326" t="s">
        <v>968</v>
      </c>
      <c r="AB106" s="96" t="s">
        <v>965</v>
      </c>
      <c r="AC106" s="96" t="s">
        <v>966</v>
      </c>
      <c r="AD106" s="327" t="s">
        <v>968</v>
      </c>
      <c r="AP106" s="375"/>
      <c r="AR106" s="381"/>
      <c r="AS106" s="382"/>
    </row>
    <row r="107" spans="2:45" ht="15.75" customHeight="1" thickBot="1">
      <c r="B107" s="321" t="s">
        <v>969</v>
      </c>
      <c r="C107" s="321" t="s">
        <v>961</v>
      </c>
      <c r="G107" s="325" t="s">
        <v>970</v>
      </c>
      <c r="W107" s="326" t="s">
        <v>971</v>
      </c>
      <c r="AB107" s="96" t="s">
        <v>969</v>
      </c>
      <c r="AC107" s="96" t="s">
        <v>961</v>
      </c>
      <c r="AD107" s="327" t="s">
        <v>971</v>
      </c>
      <c r="AP107" s="375" t="str">
        <f t="shared" si="4"/>
        <v>BD - Teorie informace</v>
      </c>
      <c r="AR107" s="379" t="s">
        <v>1515</v>
      </c>
      <c r="AS107" s="380" t="s">
        <v>1516</v>
      </c>
    </row>
    <row r="108" spans="2:45" ht="15.75" customHeight="1" thickBot="1">
      <c r="B108" s="321" t="s">
        <v>972</v>
      </c>
      <c r="C108" s="321" t="s">
        <v>965</v>
      </c>
      <c r="G108" s="325" t="s">
        <v>973</v>
      </c>
      <c r="W108" s="326" t="s">
        <v>974</v>
      </c>
      <c r="AB108" s="96" t="s">
        <v>972</v>
      </c>
      <c r="AC108" s="96" t="s">
        <v>965</v>
      </c>
      <c r="AD108" s="327" t="s">
        <v>974</v>
      </c>
      <c r="AP108" s="375"/>
      <c r="AR108" s="381"/>
      <c r="AS108" s="382"/>
    </row>
    <row r="109" spans="2:45" ht="15.75" customHeight="1" thickBot="1">
      <c r="B109" s="321" t="s">
        <v>975</v>
      </c>
      <c r="C109" s="321" t="s">
        <v>969</v>
      </c>
      <c r="G109" s="325" t="s">
        <v>976</v>
      </c>
      <c r="W109" s="326" t="s">
        <v>977</v>
      </c>
      <c r="AB109" s="96" t="s">
        <v>975</v>
      </c>
      <c r="AC109" s="96" t="s">
        <v>969</v>
      </c>
      <c r="AD109" s="327" t="s">
        <v>977</v>
      </c>
      <c r="AP109" s="375" t="str">
        <f t="shared" si="4"/>
        <v>BE - Teoretická fyzika</v>
      </c>
      <c r="AR109" s="379" t="s">
        <v>1517</v>
      </c>
      <c r="AS109" s="380" t="s">
        <v>1518</v>
      </c>
    </row>
    <row r="110" spans="2:45" ht="15.75" customHeight="1" thickBot="1">
      <c r="B110" s="321" t="s">
        <v>978</v>
      </c>
      <c r="C110" s="321" t="s">
        <v>972</v>
      </c>
      <c r="G110" s="325" t="s">
        <v>979</v>
      </c>
      <c r="W110" s="326" t="s">
        <v>980</v>
      </c>
      <c r="AB110" s="96" t="s">
        <v>978</v>
      </c>
      <c r="AC110" s="96" t="s">
        <v>972</v>
      </c>
      <c r="AD110" s="327" t="s">
        <v>980</v>
      </c>
      <c r="AP110" s="375"/>
      <c r="AR110" s="381"/>
      <c r="AS110" s="382"/>
    </row>
    <row r="111" spans="2:45" ht="15.75" customHeight="1" thickBot="1">
      <c r="B111" s="321" t="s">
        <v>981</v>
      </c>
      <c r="C111" s="321" t="s">
        <v>975</v>
      </c>
      <c r="G111" s="325" t="s">
        <v>982</v>
      </c>
      <c r="W111" s="326" t="s">
        <v>983</v>
      </c>
      <c r="AB111" s="96" t="s">
        <v>981</v>
      </c>
      <c r="AC111" s="96" t="s">
        <v>975</v>
      </c>
      <c r="AD111" s="327" t="s">
        <v>983</v>
      </c>
      <c r="AP111" s="375" t="str">
        <f t="shared" si="4"/>
        <v>BF - Elementární částice a fyzika vys. Energií</v>
      </c>
      <c r="AR111" s="379" t="s">
        <v>1519</v>
      </c>
      <c r="AS111" s="380" t="s">
        <v>1520</v>
      </c>
    </row>
    <row r="112" spans="2:45" ht="15.75" customHeight="1" thickBot="1">
      <c r="B112" s="321" t="s">
        <v>984</v>
      </c>
      <c r="C112" s="321" t="s">
        <v>978</v>
      </c>
      <c r="G112" s="325" t="s">
        <v>985</v>
      </c>
      <c r="W112" s="326" t="s">
        <v>986</v>
      </c>
      <c r="AB112" s="96" t="s">
        <v>984</v>
      </c>
      <c r="AC112" s="96" t="s">
        <v>978</v>
      </c>
      <c r="AD112" s="327" t="s">
        <v>986</v>
      </c>
      <c r="AP112" s="375"/>
      <c r="AR112" s="381"/>
      <c r="AS112" s="382"/>
    </row>
    <row r="113" spans="1:45" ht="15.75" customHeight="1" thickBot="1">
      <c r="B113" s="321" t="s">
        <v>987</v>
      </c>
      <c r="C113" s="321" t="s">
        <v>981</v>
      </c>
      <c r="G113" s="325" t="s">
        <v>988</v>
      </c>
      <c r="W113" s="326" t="s">
        <v>989</v>
      </c>
      <c r="AB113" s="96" t="s">
        <v>987</v>
      </c>
      <c r="AC113" s="96" t="s">
        <v>981</v>
      </c>
      <c r="AD113" s="327" t="s">
        <v>989</v>
      </c>
      <c r="AP113" s="375" t="str">
        <f t="shared" si="4"/>
        <v>BG - Jaderná, atomová a molekulová fyzika, urychlovače</v>
      </c>
      <c r="AR113" s="379" t="s">
        <v>1521</v>
      </c>
      <c r="AS113" s="380" t="s">
        <v>1522</v>
      </c>
    </row>
    <row r="114" spans="1:45" ht="15.75" customHeight="1" thickBot="1">
      <c r="B114" s="321" t="s">
        <v>990</v>
      </c>
      <c r="C114" s="321" t="s">
        <v>984</v>
      </c>
      <c r="G114" s="325" t="s">
        <v>991</v>
      </c>
      <c r="W114" s="326" t="s">
        <v>992</v>
      </c>
      <c r="AB114" s="96" t="s">
        <v>990</v>
      </c>
      <c r="AC114" s="96" t="s">
        <v>984</v>
      </c>
      <c r="AD114" s="327" t="s">
        <v>992</v>
      </c>
      <c r="AP114" s="375"/>
      <c r="AR114" s="381"/>
      <c r="AS114" s="382"/>
    </row>
    <row r="115" spans="1:45" ht="15.75" customHeight="1" thickBot="1">
      <c r="B115" s="321" t="s">
        <v>993</v>
      </c>
      <c r="C115" s="321" t="s">
        <v>987</v>
      </c>
      <c r="G115" s="325" t="s">
        <v>994</v>
      </c>
      <c r="W115" s="326" t="s">
        <v>995</v>
      </c>
      <c r="AB115" s="96" t="s">
        <v>993</v>
      </c>
      <c r="AC115" s="96" t="s">
        <v>987</v>
      </c>
      <c r="AD115" s="327" t="s">
        <v>995</v>
      </c>
      <c r="AP115" s="375" t="str">
        <f t="shared" si="4"/>
        <v>BH - Optika, masery a lasery</v>
      </c>
      <c r="AR115" s="379" t="s">
        <v>1523</v>
      </c>
      <c r="AS115" s="380" t="s">
        <v>1524</v>
      </c>
    </row>
    <row r="116" spans="1:45" ht="15.75" customHeight="1" thickBot="1">
      <c r="B116" s="321" t="s">
        <v>996</v>
      </c>
      <c r="C116" s="321" t="s">
        <v>990</v>
      </c>
      <c r="G116" s="325" t="s">
        <v>997</v>
      </c>
      <c r="W116" s="326" t="s">
        <v>998</v>
      </c>
      <c r="AB116" s="96" t="s">
        <v>996</v>
      </c>
      <c r="AC116" s="96" t="s">
        <v>990</v>
      </c>
      <c r="AD116" s="327" t="s">
        <v>998</v>
      </c>
      <c r="AP116" s="375"/>
      <c r="AR116" s="381"/>
      <c r="AS116" s="382"/>
    </row>
    <row r="117" spans="1:45" ht="15.75" customHeight="1" thickBot="1">
      <c r="B117" s="321" t="s">
        <v>999</v>
      </c>
      <c r="C117" s="321" t="s">
        <v>993</v>
      </c>
      <c r="G117" s="325" t="s">
        <v>1000</v>
      </c>
      <c r="W117" s="326" t="s">
        <v>1001</v>
      </c>
      <c r="AB117" s="96" t="s">
        <v>999</v>
      </c>
      <c r="AC117" s="96" t="s">
        <v>993</v>
      </c>
      <c r="AD117" s="327" t="s">
        <v>1001</v>
      </c>
      <c r="AP117" s="375" t="str">
        <f t="shared" si="4"/>
        <v>BI - Akustika a kmity</v>
      </c>
      <c r="AR117" s="379" t="s">
        <v>1525</v>
      </c>
      <c r="AS117" s="380" t="s">
        <v>1526</v>
      </c>
    </row>
    <row r="118" spans="1:45" ht="15.75" customHeight="1" thickBot="1">
      <c r="B118" s="321" t="s">
        <v>1002</v>
      </c>
      <c r="C118" s="321" t="s">
        <v>996</v>
      </c>
      <c r="G118" s="325" t="s">
        <v>1003</v>
      </c>
      <c r="W118" s="326" t="s">
        <v>1004</v>
      </c>
      <c r="AB118" s="96" t="s">
        <v>1002</v>
      </c>
      <c r="AC118" s="96" t="s">
        <v>996</v>
      </c>
      <c r="AD118" s="327" t="s">
        <v>1004</v>
      </c>
      <c r="AP118" s="375"/>
      <c r="AR118" s="381"/>
      <c r="AS118" s="382"/>
    </row>
    <row r="119" spans="1:45" ht="15.75" customHeight="1" thickBot="1">
      <c r="B119" s="321" t="s">
        <v>1005</v>
      </c>
      <c r="C119" s="321" t="s">
        <v>999</v>
      </c>
      <c r="G119" s="325" t="s">
        <v>1006</v>
      </c>
      <c r="W119" s="326" t="s">
        <v>1007</v>
      </c>
      <c r="AB119" s="96" t="s">
        <v>1005</v>
      </c>
      <c r="AC119" s="96" t="s">
        <v>999</v>
      </c>
      <c r="AD119" s="327" t="s">
        <v>1007</v>
      </c>
      <c r="AP119" s="375" t="str">
        <f t="shared" si="4"/>
        <v>BJ - Termodynamika</v>
      </c>
      <c r="AR119" s="379" t="s">
        <v>1527</v>
      </c>
      <c r="AS119" s="380" t="s">
        <v>1528</v>
      </c>
    </row>
    <row r="120" spans="1:45" ht="15.75" customHeight="1" thickBot="1">
      <c r="B120" s="321" t="s">
        <v>1008</v>
      </c>
      <c r="C120" s="321" t="s">
        <v>1002</v>
      </c>
      <c r="G120" s="325" t="s">
        <v>1009</v>
      </c>
      <c r="W120" s="326" t="s">
        <v>1010</v>
      </c>
      <c r="AB120" s="96" t="s">
        <v>1008</v>
      </c>
      <c r="AC120" s="96" t="s">
        <v>1002</v>
      </c>
      <c r="AD120" s="327" t="s">
        <v>1010</v>
      </c>
      <c r="AP120" s="375"/>
      <c r="AR120" s="381"/>
      <c r="AS120" s="382"/>
    </row>
    <row r="121" spans="1:45" ht="15.75" customHeight="1" thickBot="1">
      <c r="B121" s="321" t="s">
        <v>1011</v>
      </c>
      <c r="C121" s="321" t="s">
        <v>1005</v>
      </c>
      <c r="G121" s="325" t="s">
        <v>1012</v>
      </c>
      <c r="W121" s="326" t="s">
        <v>1013</v>
      </c>
      <c r="AB121" s="96" t="s">
        <v>1011</v>
      </c>
      <c r="AC121" s="96" t="s">
        <v>1005</v>
      </c>
      <c r="AD121" s="327" t="s">
        <v>1013</v>
      </c>
      <c r="AP121" s="375" t="str">
        <f t="shared" si="4"/>
        <v>BK - Mechanika tekutin</v>
      </c>
      <c r="AR121" s="379" t="s">
        <v>1529</v>
      </c>
      <c r="AS121" s="380" t="s">
        <v>1530</v>
      </c>
    </row>
    <row r="122" spans="1:45" ht="15.75" customHeight="1" thickBot="1">
      <c r="B122" s="321" t="s">
        <v>1014</v>
      </c>
      <c r="C122" s="321" t="s">
        <v>1008</v>
      </c>
      <c r="G122" s="325" t="s">
        <v>1015</v>
      </c>
      <c r="W122" s="326" t="s">
        <v>1016</v>
      </c>
      <c r="AB122" s="96" t="s">
        <v>1014</v>
      </c>
      <c r="AC122" s="96" t="s">
        <v>1008</v>
      </c>
      <c r="AD122" s="327" t="s">
        <v>1016</v>
      </c>
      <c r="AP122" s="375"/>
      <c r="AR122" s="381"/>
      <c r="AS122" s="382"/>
    </row>
    <row r="123" spans="1:45" ht="15.75" customHeight="1" thickBot="1">
      <c r="C123" s="321" t="s">
        <v>1011</v>
      </c>
      <c r="G123" s="325" t="s">
        <v>1017</v>
      </c>
      <c r="W123" s="326" t="s">
        <v>1018</v>
      </c>
      <c r="AB123" s="96"/>
      <c r="AC123" s="96" t="s">
        <v>1011</v>
      </c>
      <c r="AD123" s="327" t="s">
        <v>1018</v>
      </c>
      <c r="AP123" s="375" t="str">
        <f t="shared" si="4"/>
        <v>BL - Fyzika plasmatu a výboje v plynech</v>
      </c>
      <c r="AR123" s="379" t="s">
        <v>1531</v>
      </c>
      <c r="AS123" s="380" t="s">
        <v>1532</v>
      </c>
    </row>
    <row r="124" spans="1:45" ht="15.75" customHeight="1" thickBot="1">
      <c r="C124" s="321" t="s">
        <v>1014</v>
      </c>
      <c r="G124" s="325" t="s">
        <v>1019</v>
      </c>
      <c r="W124" s="326" t="s">
        <v>1020</v>
      </c>
      <c r="AB124" s="96"/>
      <c r="AC124" s="96" t="s">
        <v>1014</v>
      </c>
      <c r="AD124" s="327" t="s">
        <v>1020</v>
      </c>
      <c r="AP124" s="375"/>
      <c r="AR124" s="381"/>
      <c r="AS124" s="382"/>
    </row>
    <row r="125" spans="1:45" ht="15.75" customHeight="1" thickBot="1">
      <c r="A125" s="96"/>
      <c r="B125" s="96"/>
      <c r="C125" s="96"/>
      <c r="G125" s="325" t="s">
        <v>1021</v>
      </c>
      <c r="W125" s="326" t="s">
        <v>1022</v>
      </c>
      <c r="AD125" s="327" t="s">
        <v>1022</v>
      </c>
      <c r="AP125" s="375" t="str">
        <f t="shared" si="4"/>
        <v>BM - Fyzika pevných látek a magnetismus</v>
      </c>
      <c r="AR125" s="379" t="s">
        <v>1533</v>
      </c>
      <c r="AS125" s="380" t="s">
        <v>1534</v>
      </c>
    </row>
    <row r="126" spans="1:45" ht="15.75" customHeight="1" thickBot="1">
      <c r="G126" s="325" t="s">
        <v>1023</v>
      </c>
      <c r="W126" s="326" t="s">
        <v>1024</v>
      </c>
      <c r="AD126" s="327" t="s">
        <v>1024</v>
      </c>
      <c r="AP126" s="375"/>
      <c r="AR126" s="381"/>
      <c r="AS126" s="382"/>
    </row>
    <row r="127" spans="1:45" ht="15.75" customHeight="1" thickBot="1">
      <c r="G127" s="325" t="s">
        <v>1025</v>
      </c>
      <c r="W127" s="326" t="s">
        <v>1026</v>
      </c>
      <c r="AD127" s="327" t="s">
        <v>1026</v>
      </c>
      <c r="AP127" s="375" t="str">
        <f t="shared" si="4"/>
        <v>BN - Astronomie a nebeská mechanika, astrofyzika</v>
      </c>
      <c r="AR127" s="379" t="s">
        <v>1535</v>
      </c>
      <c r="AS127" s="380" t="s">
        <v>1536</v>
      </c>
    </row>
    <row r="128" spans="1:45" ht="15.75" customHeight="1" thickBot="1">
      <c r="G128" s="325" t="s">
        <v>1027</v>
      </c>
      <c r="W128" s="326" t="s">
        <v>1028</v>
      </c>
      <c r="AD128" s="327" t="s">
        <v>1028</v>
      </c>
      <c r="AP128" s="375"/>
      <c r="AR128" s="381"/>
      <c r="AS128" s="382"/>
    </row>
    <row r="129" spans="7:45" ht="15.75" customHeight="1" thickBot="1">
      <c r="G129" s="325" t="s">
        <v>1029</v>
      </c>
      <c r="W129" s="326" t="s">
        <v>1030</v>
      </c>
      <c r="AD129" s="327" t="s">
        <v>1030</v>
      </c>
      <c r="AP129" s="375" t="str">
        <f t="shared" si="4"/>
        <v>BO - Biofyzika</v>
      </c>
      <c r="AR129" s="379" t="s">
        <v>1537</v>
      </c>
      <c r="AS129" s="380" t="s">
        <v>1538</v>
      </c>
    </row>
    <row r="130" spans="7:45" ht="15.75" customHeight="1" thickBot="1">
      <c r="G130" s="325" t="s">
        <v>1031</v>
      </c>
      <c r="W130" s="326" t="s">
        <v>1032</v>
      </c>
      <c r="AD130" s="327" t="s">
        <v>1032</v>
      </c>
      <c r="AP130" s="375"/>
      <c r="AR130" s="381"/>
      <c r="AS130" s="382"/>
    </row>
    <row r="131" spans="7:45" ht="15.75" customHeight="1" thickBot="1">
      <c r="G131" s="325" t="s">
        <v>1033</v>
      </c>
      <c r="W131" s="326" t="s">
        <v>1034</v>
      </c>
      <c r="AD131" s="327" t="s">
        <v>1034</v>
      </c>
      <c r="AP131" s="375"/>
      <c r="AR131" s="381"/>
      <c r="AS131" s="382"/>
    </row>
    <row r="132" spans="7:45" ht="15.75" customHeight="1" thickBot="1">
      <c r="G132" s="325" t="s">
        <v>1035</v>
      </c>
      <c r="W132" s="326" t="s">
        <v>1036</v>
      </c>
      <c r="AD132" s="327" t="s">
        <v>1036</v>
      </c>
      <c r="AP132" s="375" t="str">
        <f t="shared" si="4"/>
        <v>CA - Anorganická chemie</v>
      </c>
      <c r="AR132" s="379" t="s">
        <v>1539</v>
      </c>
      <c r="AS132" s="380" t="s">
        <v>1540</v>
      </c>
    </row>
    <row r="133" spans="7:45" ht="15.75" customHeight="1" thickBot="1">
      <c r="G133" s="325" t="s">
        <v>1037</v>
      </c>
      <c r="W133" s="326" t="s">
        <v>1038</v>
      </c>
      <c r="AD133" s="327" t="s">
        <v>1038</v>
      </c>
      <c r="AP133" s="375"/>
      <c r="AR133" s="381"/>
      <c r="AS133" s="382"/>
    </row>
    <row r="134" spans="7:45" ht="15.75" customHeight="1" thickBot="1">
      <c r="G134" s="325" t="s">
        <v>1039</v>
      </c>
      <c r="W134" s="326" t="s">
        <v>1040</v>
      </c>
      <c r="AD134" s="327" t="s">
        <v>1040</v>
      </c>
      <c r="AP134" s="375" t="str">
        <f t="shared" ref="AP134:AP195" si="5">_xlfn.CONCAT(AR134," - ", AS134)</f>
        <v>CB - Analytická chemie, separace</v>
      </c>
      <c r="AR134" s="379" t="s">
        <v>1541</v>
      </c>
      <c r="AS134" s="380" t="s">
        <v>1542</v>
      </c>
    </row>
    <row r="135" spans="7:45" ht="15.75" customHeight="1" thickBot="1">
      <c r="G135" s="325" t="s">
        <v>1041</v>
      </c>
      <c r="W135" s="326" t="s">
        <v>1042</v>
      </c>
      <c r="AD135" s="327" t="s">
        <v>1042</v>
      </c>
      <c r="AP135" s="375"/>
      <c r="AR135" s="381"/>
      <c r="AS135" s="382"/>
    </row>
    <row r="136" spans="7:45" ht="15.75" customHeight="1" thickBot="1">
      <c r="G136" s="325" t="s">
        <v>1043</v>
      </c>
      <c r="W136" s="326" t="s">
        <v>1044</v>
      </c>
      <c r="AD136" s="327" t="s">
        <v>1044</v>
      </c>
      <c r="AP136" s="375" t="str">
        <f t="shared" si="5"/>
        <v>CC - Organická chemie</v>
      </c>
      <c r="AR136" s="379" t="s">
        <v>1543</v>
      </c>
      <c r="AS136" s="380" t="s">
        <v>1544</v>
      </c>
    </row>
    <row r="137" spans="7:45" ht="15.75" customHeight="1" thickBot="1">
      <c r="G137" s="325" t="s">
        <v>1045</v>
      </c>
      <c r="W137" s="326" t="s">
        <v>1046</v>
      </c>
      <c r="AD137" s="327" t="s">
        <v>1046</v>
      </c>
      <c r="AP137" s="375"/>
      <c r="AR137" s="381"/>
      <c r="AS137" s="382"/>
    </row>
    <row r="138" spans="7:45" ht="15.75" customHeight="1" thickBot="1">
      <c r="G138" s="325" t="s">
        <v>1047</v>
      </c>
      <c r="W138" s="326" t="s">
        <v>1048</v>
      </c>
      <c r="AD138" s="327" t="s">
        <v>1048</v>
      </c>
      <c r="AP138" s="375" t="str">
        <f t="shared" si="5"/>
        <v>CD - Makromolekulární chemie</v>
      </c>
      <c r="AR138" s="379" t="s">
        <v>1545</v>
      </c>
      <c r="AS138" s="380" t="s">
        <v>1546</v>
      </c>
    </row>
    <row r="139" spans="7:45" ht="15.75" customHeight="1" thickBot="1">
      <c r="G139" s="325" t="s">
        <v>1049</v>
      </c>
      <c r="W139" s="326" t="s">
        <v>1050</v>
      </c>
      <c r="AD139" s="327" t="s">
        <v>1050</v>
      </c>
      <c r="AP139" s="375"/>
      <c r="AR139" s="381"/>
      <c r="AS139" s="382"/>
    </row>
    <row r="140" spans="7:45" ht="15.75" customHeight="1" thickBot="1">
      <c r="G140" s="325" t="s">
        <v>1051</v>
      </c>
      <c r="W140" s="326" t="s">
        <v>1052</v>
      </c>
      <c r="AD140" s="327" t="s">
        <v>1052</v>
      </c>
      <c r="AP140" s="375" t="str">
        <f t="shared" si="5"/>
        <v>CE - Biochemie</v>
      </c>
      <c r="AR140" s="379" t="s">
        <v>1547</v>
      </c>
      <c r="AS140" s="380" t="s">
        <v>1548</v>
      </c>
    </row>
    <row r="141" spans="7:45" ht="15.75" customHeight="1" thickBot="1">
      <c r="G141" s="325" t="s">
        <v>1053</v>
      </c>
      <c r="W141" s="326" t="s">
        <v>1054</v>
      </c>
      <c r="AD141" s="327" t="s">
        <v>1054</v>
      </c>
      <c r="AP141" s="375"/>
      <c r="AR141" s="381"/>
      <c r="AS141" s="382"/>
    </row>
    <row r="142" spans="7:45" ht="15.75" customHeight="1" thickBot="1">
      <c r="G142" s="325" t="s">
        <v>1055</v>
      </c>
      <c r="W142" s="326" t="s">
        <v>1056</v>
      </c>
      <c r="AD142" s="327" t="s">
        <v>1056</v>
      </c>
      <c r="AP142" s="375" t="str">
        <f t="shared" si="5"/>
        <v>CF - Fyzikální chemie a teoretická chemie</v>
      </c>
      <c r="AR142" s="379" t="s">
        <v>1549</v>
      </c>
      <c r="AS142" s="380" t="s">
        <v>1550</v>
      </c>
    </row>
    <row r="143" spans="7:45" ht="15.75" customHeight="1" thickBot="1">
      <c r="G143" s="325" t="s">
        <v>1057</v>
      </c>
      <c r="W143" s="326" t="s">
        <v>1058</v>
      </c>
      <c r="AD143" s="327" t="s">
        <v>1058</v>
      </c>
      <c r="AP143" s="375"/>
      <c r="AR143" s="381"/>
      <c r="AS143" s="382"/>
    </row>
    <row r="144" spans="7:45" ht="15.75" customHeight="1" thickBot="1">
      <c r="G144" s="325" t="s">
        <v>1059</v>
      </c>
      <c r="W144" s="326" t="s">
        <v>1060</v>
      </c>
      <c r="AD144" s="327" t="s">
        <v>1060</v>
      </c>
      <c r="AP144" s="375" t="str">
        <f t="shared" si="5"/>
        <v>CG - Elektrochemie</v>
      </c>
      <c r="AR144" s="379" t="s">
        <v>1551</v>
      </c>
      <c r="AS144" s="380" t="s">
        <v>1552</v>
      </c>
    </row>
    <row r="145" spans="7:45" ht="15.75" customHeight="1" thickBot="1">
      <c r="G145" s="325" t="s">
        <v>1061</v>
      </c>
      <c r="W145" s="326" t="s">
        <v>1062</v>
      </c>
      <c r="AD145" s="327" t="s">
        <v>1062</v>
      </c>
      <c r="AP145" s="375"/>
      <c r="AR145" s="381"/>
      <c r="AS145" s="382"/>
    </row>
    <row r="146" spans="7:45" ht="15.75" customHeight="1" thickBot="1">
      <c r="G146" s="325" t="s">
        <v>1063</v>
      </c>
      <c r="W146" s="326" t="s">
        <v>1064</v>
      </c>
      <c r="AD146" s="338" t="s">
        <v>1064</v>
      </c>
      <c r="AP146" s="375" t="str">
        <f t="shared" si="5"/>
        <v>CH - Jaderná a kvantová chemie, fotochemie</v>
      </c>
      <c r="AR146" s="379" t="s">
        <v>1553</v>
      </c>
      <c r="AS146" s="380" t="s">
        <v>1554</v>
      </c>
    </row>
    <row r="147" spans="7:45" ht="15.75" customHeight="1" thickBot="1">
      <c r="G147" s="325" t="s">
        <v>1065</v>
      </c>
      <c r="W147" s="326" t="s">
        <v>1066</v>
      </c>
      <c r="AD147" s="327" t="s">
        <v>1066</v>
      </c>
      <c r="AP147" s="375"/>
      <c r="AR147" s="381"/>
      <c r="AS147" s="382"/>
    </row>
    <row r="148" spans="7:45" ht="15.75" customHeight="1" thickBot="1">
      <c r="G148" s="325" t="s">
        <v>1067</v>
      </c>
      <c r="W148" s="326" t="s">
        <v>1068</v>
      </c>
      <c r="AD148" s="327" t="s">
        <v>1068</v>
      </c>
      <c r="AP148" s="375" t="str">
        <f t="shared" si="5"/>
        <v>CI - Průmyslová chemie a chemické inženýrství</v>
      </c>
      <c r="AR148" s="379" t="s">
        <v>1555</v>
      </c>
      <c r="AS148" s="380" t="s">
        <v>1556</v>
      </c>
    </row>
    <row r="149" spans="7:45" ht="15.75" customHeight="1" thickBot="1">
      <c r="G149" s="325" t="s">
        <v>1069</v>
      </c>
      <c r="W149" s="326" t="s">
        <v>1070</v>
      </c>
      <c r="AD149" s="327" t="s">
        <v>1070</v>
      </c>
      <c r="AP149" s="375"/>
      <c r="AR149" s="381"/>
      <c r="AS149" s="382"/>
    </row>
    <row r="150" spans="7:45" ht="15.75" customHeight="1" thickBot="1">
      <c r="G150" s="325" t="s">
        <v>1071</v>
      </c>
      <c r="W150" s="326" t="s">
        <v>1072</v>
      </c>
      <c r="AD150" s="327" t="s">
        <v>1072</v>
      </c>
      <c r="AP150" s="375" t="str">
        <f t="shared" si="5"/>
        <v>CJ - Ekotoxikologie</v>
      </c>
      <c r="AR150" s="379" t="s">
        <v>1557</v>
      </c>
      <c r="AS150" s="380" t="s">
        <v>1558</v>
      </c>
    </row>
    <row r="151" spans="7:45" ht="15.75" customHeight="1" thickBot="1">
      <c r="G151" s="325" t="s">
        <v>1073</v>
      </c>
      <c r="W151" s="326" t="s">
        <v>1074</v>
      </c>
      <c r="AD151" s="327" t="s">
        <v>1074</v>
      </c>
      <c r="AP151" s="375"/>
      <c r="AR151" s="381"/>
      <c r="AS151" s="382"/>
    </row>
    <row r="152" spans="7:45" ht="15.75" customHeight="1" thickBot="1">
      <c r="G152" s="325" t="s">
        <v>1075</v>
      </c>
      <c r="W152" s="326" t="s">
        <v>1076</v>
      </c>
      <c r="AD152" s="327" t="s">
        <v>1076</v>
      </c>
      <c r="AP152" s="375" t="str">
        <f t="shared" si="5"/>
        <v>CK - Petrochemie</v>
      </c>
      <c r="AR152" s="379" t="s">
        <v>1559</v>
      </c>
      <c r="AS152" s="380" t="s">
        <v>1560</v>
      </c>
    </row>
    <row r="153" spans="7:45" ht="15.75" customHeight="1" thickBot="1">
      <c r="G153" s="325" t="s">
        <v>1077</v>
      </c>
      <c r="W153" s="326" t="s">
        <v>1078</v>
      </c>
      <c r="AD153" s="327" t="s">
        <v>1078</v>
      </c>
      <c r="AP153" s="375"/>
      <c r="AR153" s="381"/>
      <c r="AS153" s="382"/>
    </row>
    <row r="154" spans="7:45" ht="15.75" customHeight="1" thickBot="1">
      <c r="G154" s="325" t="s">
        <v>1079</v>
      </c>
      <c r="W154" s="326" t="s">
        <v>1080</v>
      </c>
      <c r="AD154" s="327" t="s">
        <v>1080</v>
      </c>
      <c r="AP154" s="375" t="str">
        <f t="shared" si="5"/>
        <v>CLA - Modelování</v>
      </c>
      <c r="AR154" s="379" t="s">
        <v>1561</v>
      </c>
      <c r="AS154" s="380" t="s">
        <v>1562</v>
      </c>
    </row>
    <row r="155" spans="7:45" ht="15.75" customHeight="1" thickBot="1">
      <c r="G155" s="325" t="s">
        <v>1081</v>
      </c>
      <c r="W155" s="326" t="s">
        <v>1082</v>
      </c>
      <c r="AD155" s="327" t="s">
        <v>1082</v>
      </c>
      <c r="AP155" s="375" t="str">
        <f t="shared" si="5"/>
        <v>CLB - Půdní chemie</v>
      </c>
      <c r="AR155" s="379" t="s">
        <v>1563</v>
      </c>
      <c r="AS155" s="380" t="s">
        <v>1564</v>
      </c>
    </row>
    <row r="156" spans="7:45" ht="15.75" customHeight="1" thickBot="1">
      <c r="G156" s="325" t="s">
        <v>1083</v>
      </c>
      <c r="W156" s="326" t="s">
        <v>1084</v>
      </c>
      <c r="AD156" s="327" t="s">
        <v>1084</v>
      </c>
      <c r="AP156" s="375" t="str">
        <f t="shared" si="5"/>
        <v>CLC - Hydrochemie</v>
      </c>
      <c r="AR156" s="379" t="s">
        <v>1565</v>
      </c>
      <c r="AS156" s="380" t="s">
        <v>1566</v>
      </c>
    </row>
    <row r="157" spans="7:45" ht="15.75" customHeight="1" thickBot="1">
      <c r="G157" s="325" t="s">
        <v>1085</v>
      </c>
      <c r="W157" s="326" t="s">
        <v>1086</v>
      </c>
      <c r="AD157" s="327" t="s">
        <v>1086</v>
      </c>
      <c r="AP157" s="375"/>
      <c r="AR157" s="381"/>
      <c r="AS157" s="382"/>
    </row>
    <row r="158" spans="7:45" ht="15.75" customHeight="1" thickBot="1">
      <c r="G158" s="325" t="s">
        <v>1087</v>
      </c>
      <c r="W158" s="326" t="s">
        <v>1088</v>
      </c>
      <c r="AD158" s="327" t="s">
        <v>1088</v>
      </c>
      <c r="AP158" s="375" t="str">
        <f t="shared" si="5"/>
        <v>DA - Hydrologie a limnologie</v>
      </c>
      <c r="AR158" s="379" t="s">
        <v>1567</v>
      </c>
      <c r="AS158" s="380" t="s">
        <v>1568</v>
      </c>
    </row>
    <row r="159" spans="7:45" ht="15.75" customHeight="1" thickBot="1">
      <c r="G159" s="325" t="s">
        <v>1089</v>
      </c>
      <c r="W159" s="326" t="s">
        <v>1090</v>
      </c>
      <c r="AD159" s="327" t="s">
        <v>1090</v>
      </c>
      <c r="AP159" s="375"/>
      <c r="AR159" s="381"/>
      <c r="AS159" s="382"/>
    </row>
    <row r="160" spans="7:45" ht="15.75" customHeight="1" thickBot="1">
      <c r="G160" s="325" t="s">
        <v>1091</v>
      </c>
      <c r="W160" s="326" t="s">
        <v>1092</v>
      </c>
      <c r="AD160" s="327" t="s">
        <v>1092</v>
      </c>
      <c r="AP160" s="375" t="str">
        <f t="shared" si="5"/>
        <v>DB - Geologie a mineralogie</v>
      </c>
      <c r="AR160" s="379" t="s">
        <v>1569</v>
      </c>
      <c r="AS160" s="380" t="s">
        <v>1570</v>
      </c>
    </row>
    <row r="161" spans="1:45" ht="15.75" customHeight="1" thickBot="1">
      <c r="G161" s="325" t="s">
        <v>1093</v>
      </c>
      <c r="W161" s="326" t="s">
        <v>1094</v>
      </c>
      <c r="AD161" s="327" t="s">
        <v>1094</v>
      </c>
      <c r="AP161" s="375"/>
      <c r="AR161" s="381"/>
      <c r="AS161" s="382"/>
    </row>
    <row r="162" spans="1:45" ht="15.75" customHeight="1" thickBot="1">
      <c r="G162" s="325" t="s">
        <v>1095</v>
      </c>
      <c r="W162" s="326" t="s">
        <v>1096</v>
      </c>
      <c r="AD162" s="338" t="s">
        <v>1096</v>
      </c>
      <c r="AP162" s="375" t="str">
        <f t="shared" si="5"/>
        <v>DC - Seismologie, vulkanologie a struktura Země</v>
      </c>
      <c r="AR162" s="379" t="s">
        <v>1571</v>
      </c>
      <c r="AS162" s="380" t="s">
        <v>1572</v>
      </c>
    </row>
    <row r="163" spans="1:45" ht="15.75" customHeight="1" thickBot="1">
      <c r="G163" s="325" t="s">
        <v>1097</v>
      </c>
      <c r="W163" s="326" t="s">
        <v>1098</v>
      </c>
      <c r="AD163" s="327" t="s">
        <v>1098</v>
      </c>
      <c r="AP163" s="375"/>
      <c r="AR163" s="381"/>
      <c r="AS163" s="382"/>
    </row>
    <row r="164" spans="1:45" ht="15.75" customHeight="1" thickBot="1">
      <c r="G164" s="325" t="s">
        <v>1099</v>
      </c>
      <c r="W164" s="326" t="s">
        <v>1100</v>
      </c>
      <c r="AD164" s="327" t="s">
        <v>1100</v>
      </c>
      <c r="AP164" s="375" t="str">
        <f t="shared" si="5"/>
        <v>DD - Geochemie</v>
      </c>
      <c r="AR164" s="379" t="s">
        <v>1573</v>
      </c>
      <c r="AS164" s="380" t="s">
        <v>1574</v>
      </c>
    </row>
    <row r="165" spans="1:45" ht="15.75" customHeight="1" thickBot="1">
      <c r="G165" s="325" t="s">
        <v>1101</v>
      </c>
      <c r="W165" s="326" t="s">
        <v>1102</v>
      </c>
      <c r="AD165" s="327" t="s">
        <v>1102</v>
      </c>
      <c r="AP165" s="375"/>
      <c r="AR165" s="381"/>
      <c r="AS165" s="382"/>
    </row>
    <row r="166" spans="1:45" ht="15.75" customHeight="1" thickBot="1">
      <c r="G166" s="325" t="s">
        <v>1103</v>
      </c>
      <c r="W166" s="326" t="s">
        <v>1104</v>
      </c>
      <c r="AD166" s="327" t="s">
        <v>1104</v>
      </c>
      <c r="AP166" s="375" t="str">
        <f t="shared" si="5"/>
        <v>DE - Zemský magnetismus, geodesie, geografie</v>
      </c>
      <c r="AR166" s="379" t="s">
        <v>1575</v>
      </c>
      <c r="AS166" s="380" t="s">
        <v>1576</v>
      </c>
    </row>
    <row r="167" spans="1:45" ht="15.75" customHeight="1" thickBot="1">
      <c r="G167" s="325" t="s">
        <v>1105</v>
      </c>
      <c r="W167" s="326" t="s">
        <v>1106</v>
      </c>
      <c r="AD167" s="327" t="s">
        <v>1106</v>
      </c>
      <c r="AP167" s="375"/>
      <c r="AR167" s="381"/>
      <c r="AS167" s="382"/>
    </row>
    <row r="168" spans="1:45" ht="15.75" customHeight="1" thickBot="1">
      <c r="G168" s="325" t="s">
        <v>1107</v>
      </c>
      <c r="W168" s="326" t="s">
        <v>1108</v>
      </c>
      <c r="AD168" s="327" t="s">
        <v>1108</v>
      </c>
      <c r="AP168" s="375" t="str">
        <f t="shared" si="5"/>
        <v>DF - Pedologie</v>
      </c>
      <c r="AR168" s="379" t="s">
        <v>1577</v>
      </c>
      <c r="AS168" s="380" t="s">
        <v>1578</v>
      </c>
    </row>
    <row r="169" spans="1:45" ht="15.75" customHeight="1" thickBot="1">
      <c r="G169" s="325" t="s">
        <v>1109</v>
      </c>
      <c r="W169" s="326" t="s">
        <v>1110</v>
      </c>
      <c r="AD169" s="327" t="s">
        <v>1110</v>
      </c>
      <c r="AP169" s="375"/>
      <c r="AR169" s="381"/>
      <c r="AS169" s="382"/>
    </row>
    <row r="170" spans="1:45" ht="15.75" customHeight="1" thickBot="1">
      <c r="G170" s="325" t="s">
        <v>1111</v>
      </c>
      <c r="W170" s="326" t="s">
        <v>1112</v>
      </c>
      <c r="AD170" s="327" t="s">
        <v>1112</v>
      </c>
      <c r="AP170" s="375" t="str">
        <f t="shared" si="5"/>
        <v>DG - Vědy o atmosféře, meteorologie</v>
      </c>
      <c r="AR170" s="379" t="s">
        <v>1579</v>
      </c>
      <c r="AS170" s="380" t="s">
        <v>1580</v>
      </c>
    </row>
    <row r="171" spans="1:45" ht="15.75" customHeight="1" thickBot="1">
      <c r="G171" s="325" t="s">
        <v>1113</v>
      </c>
      <c r="W171" s="326" t="s">
        <v>1114</v>
      </c>
      <c r="AD171" s="327" t="s">
        <v>1114</v>
      </c>
      <c r="AP171" s="375"/>
      <c r="AR171" s="381"/>
      <c r="AS171" s="382"/>
    </row>
    <row r="172" spans="1:45" ht="15.75" customHeight="1" thickBot="1">
      <c r="G172" s="325" t="s">
        <v>1115</v>
      </c>
      <c r="W172" s="326" t="s">
        <v>1116</v>
      </c>
      <c r="AD172" s="327" t="s">
        <v>1116</v>
      </c>
      <c r="AP172" s="375" t="str">
        <f t="shared" si="5"/>
        <v>DH - Báňský průmysl včetně těžby a zpracování uhlí</v>
      </c>
      <c r="AR172" s="379" t="s">
        <v>1581</v>
      </c>
      <c r="AS172" s="380" t="s">
        <v>1582</v>
      </c>
    </row>
    <row r="173" spans="1:45" ht="15.75" customHeight="1" thickBot="1">
      <c r="W173" s="326" t="s">
        <v>1117</v>
      </c>
      <c r="AD173" s="327" t="s">
        <v>1117</v>
      </c>
      <c r="AP173" s="375"/>
      <c r="AR173" s="381"/>
      <c r="AS173" s="382"/>
    </row>
    <row r="174" spans="1:45" ht="15.75" customHeight="1" thickBot="1">
      <c r="W174" s="326" t="s">
        <v>1118</v>
      </c>
      <c r="AD174" s="327" t="s">
        <v>1118</v>
      </c>
      <c r="AP174" s="375" t="str">
        <f t="shared" si="5"/>
        <v>DI - Znečištění a kontrola vzduchu</v>
      </c>
      <c r="AR174" s="379" t="s">
        <v>1583</v>
      </c>
      <c r="AS174" s="380" t="s">
        <v>1584</v>
      </c>
    </row>
    <row r="175" spans="1:45" ht="15.75" customHeight="1" thickBot="1">
      <c r="H175" s="1"/>
      <c r="L175" s="1"/>
      <c r="W175" s="326" t="s">
        <v>1119</v>
      </c>
      <c r="AD175" s="327" t="s">
        <v>1119</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1585</v>
      </c>
      <c r="AS176" s="380" t="s">
        <v>1586</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1120</v>
      </c>
      <c r="H178" s="1"/>
      <c r="W178" s="326" t="s">
        <v>1121</v>
      </c>
      <c r="AD178" s="327" t="s">
        <v>1121</v>
      </c>
      <c r="AP178" s="375" t="str">
        <f t="shared" si="5"/>
        <v>DK - Kontaminace a dekontaminace půdy včetně pesticidů</v>
      </c>
      <c r="AR178" s="379" t="s">
        <v>1587</v>
      </c>
      <c r="AS178" s="380" t="s">
        <v>1588</v>
      </c>
    </row>
    <row r="179" spans="1:45" ht="15.75" customHeight="1" thickBot="1">
      <c r="G179" s="325" t="s">
        <v>1122</v>
      </c>
      <c r="H179" s="1"/>
      <c r="W179" s="326" t="s">
        <v>1123</v>
      </c>
      <c r="AD179" s="327" t="s">
        <v>1123</v>
      </c>
      <c r="AP179" s="375"/>
      <c r="AR179" s="381"/>
      <c r="AS179" s="382"/>
    </row>
    <row r="180" spans="1:45" ht="15.75" customHeight="1" thickBot="1">
      <c r="G180" s="325" t="s">
        <v>1124</v>
      </c>
      <c r="H180" s="1"/>
      <c r="W180" s="326" t="s">
        <v>1125</v>
      </c>
      <c r="AD180" s="327" t="s">
        <v>1125</v>
      </c>
      <c r="AP180" s="375" t="str">
        <f t="shared" si="5"/>
        <v>DL - Tuhý odpad a jeho kontrola, recyklace</v>
      </c>
      <c r="AR180" s="379" t="s">
        <v>1589</v>
      </c>
      <c r="AS180" s="380" t="s">
        <v>1590</v>
      </c>
    </row>
    <row r="181" spans="1:45" ht="15.75" customHeight="1" thickBot="1">
      <c r="G181" s="325" t="s">
        <v>1126</v>
      </c>
      <c r="H181" s="1"/>
      <c r="L181" s="1"/>
      <c r="W181" s="326" t="s">
        <v>1127</v>
      </c>
      <c r="AD181" s="327" t="s">
        <v>1127</v>
      </c>
      <c r="AP181" s="375"/>
      <c r="AR181" s="381"/>
      <c r="AS181" s="382"/>
    </row>
    <row r="182" spans="1:45" ht="15.75" customHeight="1" thickBot="1">
      <c r="G182" s="325" t="s">
        <v>1128</v>
      </c>
      <c r="H182" s="1"/>
      <c r="W182" s="326" t="s">
        <v>1129</v>
      </c>
      <c r="AD182" s="327" t="s">
        <v>1129</v>
      </c>
      <c r="AP182" s="375" t="str">
        <f t="shared" si="5"/>
        <v>DM - Vliv životního prostředí na zdraví</v>
      </c>
      <c r="AR182" s="379" t="s">
        <v>1591</v>
      </c>
      <c r="AS182" s="380" t="s">
        <v>1592</v>
      </c>
    </row>
    <row r="183" spans="1:45" ht="15.75" customHeight="1" thickBot="1">
      <c r="G183" s="325" t="s">
        <v>1130</v>
      </c>
      <c r="H183" s="1"/>
      <c r="W183" s="326" t="s">
        <v>1131</v>
      </c>
      <c r="AD183" s="327" t="s">
        <v>1131</v>
      </c>
      <c r="AP183" s="375"/>
      <c r="AR183" s="381"/>
      <c r="AS183" s="382"/>
    </row>
    <row r="184" spans="1:45" ht="15.75" customHeight="1" thickBot="1">
      <c r="G184" s="325" t="s">
        <v>1132</v>
      </c>
      <c r="W184" s="326" t="s">
        <v>1133</v>
      </c>
      <c r="AD184" s="327" t="s">
        <v>1133</v>
      </c>
      <c r="AP184" s="375" t="str">
        <f t="shared" si="5"/>
        <v>DN - Ochrana krajinných území, rekultivace a tvorba krajiny</v>
      </c>
      <c r="AR184" s="379" t="s">
        <v>1593</v>
      </c>
      <c r="AS184" s="380" t="s">
        <v>1594</v>
      </c>
    </row>
    <row r="185" spans="1:45" ht="15.75" customHeight="1" thickBot="1">
      <c r="G185" s="325" t="s">
        <v>1134</v>
      </c>
      <c r="W185" s="326" t="s">
        <v>1135</v>
      </c>
      <c r="AD185" s="327" t="s">
        <v>1135</v>
      </c>
      <c r="AP185" s="375"/>
      <c r="AR185" s="381"/>
      <c r="AS185" s="382"/>
    </row>
    <row r="186" spans="1:45" ht="15.75" customHeight="1" thickBot="1">
      <c r="G186" s="325" t="s">
        <v>1136</v>
      </c>
      <c r="W186" s="326" t="s">
        <v>1137</v>
      </c>
      <c r="AD186" s="327" t="s">
        <v>1137</v>
      </c>
      <c r="AP186" s="375"/>
      <c r="AR186" s="381"/>
      <c r="AS186" s="382"/>
    </row>
    <row r="187" spans="1:45" ht="15.75" customHeight="1" thickBot="1">
      <c r="G187" s="325" t="s">
        <v>1138</v>
      </c>
      <c r="W187" s="326" t="s">
        <v>1139</v>
      </c>
      <c r="AD187" s="327" t="s">
        <v>1139</v>
      </c>
      <c r="AP187" s="375" t="str">
        <f t="shared" si="5"/>
        <v>EA - Morfologické obory a cytologie</v>
      </c>
      <c r="AR187" s="379" t="s">
        <v>1595</v>
      </c>
      <c r="AS187" s="380" t="s">
        <v>1596</v>
      </c>
    </row>
    <row r="188" spans="1:45" ht="15.75" customHeight="1" thickBot="1">
      <c r="G188" s="325" t="s">
        <v>1140</v>
      </c>
      <c r="W188" s="326" t="s">
        <v>1141</v>
      </c>
      <c r="AD188" s="327" t="s">
        <v>1141</v>
      </c>
      <c r="AP188" s="375"/>
      <c r="AR188" s="381"/>
      <c r="AS188" s="382"/>
    </row>
    <row r="189" spans="1:45" ht="15.75" customHeight="1" thickBot="1">
      <c r="G189" s="325" t="s">
        <v>1142</v>
      </c>
      <c r="W189" s="326" t="s">
        <v>1143</v>
      </c>
      <c r="AD189" s="327" t="s">
        <v>1143</v>
      </c>
      <c r="AP189" s="375" t="str">
        <f t="shared" si="5"/>
        <v>EB - Genetika a molekulární biologie</v>
      </c>
      <c r="AR189" s="379" t="s">
        <v>1597</v>
      </c>
      <c r="AS189" s="380" t="s">
        <v>1598</v>
      </c>
    </row>
    <row r="190" spans="1:45" ht="15.75" customHeight="1" thickBot="1">
      <c r="G190" s="325" t="s">
        <v>1144</v>
      </c>
      <c r="W190" s="326" t="s">
        <v>1145</v>
      </c>
      <c r="AD190" s="327" t="s">
        <v>1145</v>
      </c>
      <c r="AP190" s="375"/>
      <c r="AR190" s="381"/>
      <c r="AS190" s="382"/>
    </row>
    <row r="191" spans="1:45" ht="15.75" customHeight="1" thickBot="1">
      <c r="G191" s="325" t="s">
        <v>1146</v>
      </c>
      <c r="W191" s="326" t="s">
        <v>1147</v>
      </c>
      <c r="AD191" s="327" t="s">
        <v>1147</v>
      </c>
      <c r="AP191" s="375" t="str">
        <f t="shared" si="5"/>
        <v>EC - Imunologie</v>
      </c>
      <c r="AR191" s="379" t="s">
        <v>1599</v>
      </c>
      <c r="AS191" s="380" t="s">
        <v>1600</v>
      </c>
    </row>
    <row r="192" spans="1:45" ht="15.75" customHeight="1" thickBot="1">
      <c r="G192" s="325" t="s">
        <v>1148</v>
      </c>
      <c r="W192" s="326" t="s">
        <v>1149</v>
      </c>
      <c r="AD192" s="327" t="s">
        <v>1149</v>
      </c>
      <c r="AP192" s="375"/>
      <c r="AR192" s="381"/>
      <c r="AS192" s="382"/>
    </row>
    <row r="193" spans="1:45" ht="15.75" customHeight="1" thickBot="1">
      <c r="G193" s="325" t="s">
        <v>1150</v>
      </c>
      <c r="W193" s="326" t="s">
        <v>1151</v>
      </c>
      <c r="AD193" s="327" t="s">
        <v>1151</v>
      </c>
      <c r="AP193" s="375" t="str">
        <f t="shared" si="5"/>
        <v>ED - Mikrobiologie, virologie</v>
      </c>
      <c r="AR193" s="379" t="s">
        <v>1601</v>
      </c>
      <c r="AS193" s="380" t="s">
        <v>1602</v>
      </c>
    </row>
    <row r="194" spans="1:45" ht="15.75" customHeight="1" thickBot="1">
      <c r="G194" s="325" t="s">
        <v>1152</v>
      </c>
      <c r="W194" s="326" t="s">
        <v>1153</v>
      </c>
      <c r="AD194" s="327" t="s">
        <v>1153</v>
      </c>
      <c r="AP194" s="375"/>
      <c r="AR194" s="381"/>
      <c r="AS194" s="382"/>
    </row>
    <row r="195" spans="1:45" ht="15.75" customHeight="1" thickBot="1">
      <c r="A195" s="339"/>
      <c r="B195" s="339"/>
      <c r="C195" s="339"/>
      <c r="D195" s="339"/>
      <c r="E195" s="339"/>
      <c r="F195" s="339"/>
      <c r="G195" s="340" t="s">
        <v>1154</v>
      </c>
      <c r="H195" s="339"/>
      <c r="I195" s="339"/>
      <c r="J195" s="339"/>
      <c r="K195" s="339"/>
      <c r="L195" s="339"/>
      <c r="M195" s="339"/>
      <c r="N195" s="339"/>
      <c r="O195" s="339"/>
      <c r="P195" s="339"/>
      <c r="Q195" s="339"/>
      <c r="R195" s="339"/>
      <c r="S195" s="339"/>
      <c r="T195" s="339"/>
      <c r="U195" s="339"/>
      <c r="V195" s="339"/>
      <c r="W195" s="341" t="s">
        <v>1155</v>
      </c>
      <c r="X195" s="339"/>
      <c r="Y195" s="339"/>
      <c r="Z195" s="339"/>
      <c r="AA195" s="339"/>
      <c r="AB195" s="339"/>
      <c r="AC195" s="339"/>
      <c r="AD195" s="337" t="s">
        <v>1155</v>
      </c>
      <c r="AE195" s="339"/>
      <c r="AF195" s="339"/>
      <c r="AG195" s="339"/>
      <c r="AH195" s="339"/>
      <c r="AI195" s="339"/>
      <c r="AJ195" s="339"/>
      <c r="AK195" s="339"/>
      <c r="AL195" s="339"/>
      <c r="AM195" s="339"/>
      <c r="AP195" s="375" t="str">
        <f t="shared" si="5"/>
        <v>EEA - Fyziologie rostlin</v>
      </c>
      <c r="AR195" s="379" t="s">
        <v>1603</v>
      </c>
      <c r="AS195" s="380" t="s">
        <v>1604</v>
      </c>
    </row>
    <row r="196" spans="1:45" ht="15.75" customHeight="1" thickBot="1">
      <c r="G196" s="325" t="s">
        <v>1156</v>
      </c>
      <c r="W196" s="326" t="s">
        <v>1157</v>
      </c>
      <c r="AD196" s="327" t="s">
        <v>1157</v>
      </c>
      <c r="AP196" s="375"/>
      <c r="AR196" s="381"/>
      <c r="AS196" s="382"/>
    </row>
    <row r="197" spans="1:45" ht="15.75" customHeight="1" thickBot="1">
      <c r="G197" s="325" t="s">
        <v>1158</v>
      </c>
      <c r="W197" s="326" t="s">
        <v>1159</v>
      </c>
      <c r="AD197" s="327" t="s">
        <v>1159</v>
      </c>
      <c r="AP197" s="375" t="str">
        <f t="shared" ref="AP197:AP260" si="6">_xlfn.CONCAT(AR197," - ", AS197)</f>
        <v>EFA - Fyziologie živočichů</v>
      </c>
      <c r="AR197" s="379" t="s">
        <v>1605</v>
      </c>
      <c r="AS197" s="380" t="s">
        <v>1606</v>
      </c>
    </row>
    <row r="198" spans="1:45" ht="15.75" customHeight="1" thickBot="1">
      <c r="G198" s="325" t="s">
        <v>1160</v>
      </c>
      <c r="W198" s="326" t="s">
        <v>1161</v>
      </c>
      <c r="AD198" s="327" t="s">
        <v>1161</v>
      </c>
      <c r="AP198" s="375" t="str">
        <f t="shared" si="6"/>
        <v>EFB - Entomologie</v>
      </c>
      <c r="AR198" s="379" t="s">
        <v>1607</v>
      </c>
      <c r="AS198" s="380" t="s">
        <v>1608</v>
      </c>
    </row>
    <row r="199" spans="1:45" ht="15.75" customHeight="1" thickBot="1">
      <c r="G199" s="325" t="s">
        <v>1162</v>
      </c>
      <c r="W199" s="326" t="s">
        <v>1163</v>
      </c>
      <c r="AD199" s="327" t="s">
        <v>1163</v>
      </c>
      <c r="AP199" s="375"/>
      <c r="AR199" s="381"/>
      <c r="AS199" s="382"/>
    </row>
    <row r="200" spans="1:45" ht="15.75" customHeight="1" thickBot="1">
      <c r="G200" s="325" t="s">
        <v>1164</v>
      </c>
      <c r="W200" s="326" t="s">
        <v>1165</v>
      </c>
      <c r="AD200" s="327" t="s">
        <v>1165</v>
      </c>
      <c r="AP200" s="375" t="str">
        <f t="shared" si="6"/>
        <v>EG - Ekologie – společenstva</v>
      </c>
      <c r="AR200" s="379" t="s">
        <v>1609</v>
      </c>
      <c r="AS200" s="380" t="s">
        <v>1610</v>
      </c>
    </row>
    <row r="201" spans="1:45" ht="15.75" customHeight="1" thickBot="1">
      <c r="G201" s="325" t="s">
        <v>1166</v>
      </c>
      <c r="W201" s="326" t="s">
        <v>1167</v>
      </c>
      <c r="AD201" s="327" t="s">
        <v>1167</v>
      </c>
      <c r="AP201" s="375"/>
      <c r="AR201" s="381"/>
      <c r="AS201" s="382"/>
    </row>
    <row r="202" spans="1:45" ht="15.75" customHeight="1" thickBot="1">
      <c r="G202" s="325" t="s">
        <v>1168</v>
      </c>
      <c r="W202" s="326" t="s">
        <v>1169</v>
      </c>
      <c r="AD202" s="327" t="s">
        <v>1169</v>
      </c>
      <c r="AP202" s="375" t="str">
        <f t="shared" si="6"/>
        <v>EH - Biotechnologie a bionika</v>
      </c>
      <c r="AR202" s="379" t="s">
        <v>1611</v>
      </c>
      <c r="AS202" s="380" t="s">
        <v>1612</v>
      </c>
    </row>
    <row r="203" spans="1:45" ht="15.75" customHeight="1" thickBot="1">
      <c r="G203" s="325" t="s">
        <v>1170</v>
      </c>
      <c r="W203" s="326" t="s">
        <v>1171</v>
      </c>
      <c r="AD203" s="327" t="s">
        <v>1171</v>
      </c>
      <c r="AP203" s="375"/>
      <c r="AR203" s="381"/>
      <c r="AS203" s="382"/>
    </row>
    <row r="204" spans="1:45" ht="15.75" customHeight="1" thickBot="1">
      <c r="G204" s="325" t="s">
        <v>1172</v>
      </c>
      <c r="W204" s="326" t="s">
        <v>1173</v>
      </c>
      <c r="AD204" s="327" t="s">
        <v>1173</v>
      </c>
      <c r="AP204" s="375" t="str">
        <f t="shared" si="6"/>
        <v>EI - Bioinformatika</v>
      </c>
      <c r="AR204" s="379" t="s">
        <v>1613</v>
      </c>
      <c r="AS204" s="380" t="s">
        <v>1614</v>
      </c>
    </row>
    <row r="205" spans="1:45" ht="15.75" customHeight="1" thickBot="1">
      <c r="G205" s="325" t="s">
        <v>1174</v>
      </c>
      <c r="W205" s="326" t="s">
        <v>1175</v>
      </c>
      <c r="AD205" s="327" t="s">
        <v>1175</v>
      </c>
      <c r="AP205" s="375"/>
      <c r="AR205" s="381"/>
      <c r="AS205" s="382"/>
    </row>
    <row r="206" spans="1:45" ht="15.75" customHeight="1" thickBot="1">
      <c r="G206" s="325" t="s">
        <v>1176</v>
      </c>
      <c r="W206" s="326" t="s">
        <v>1177</v>
      </c>
      <c r="AD206" s="327" t="s">
        <v>1177</v>
      </c>
      <c r="AP206" s="375"/>
      <c r="AR206" s="381"/>
      <c r="AS206" s="382"/>
    </row>
    <row r="207" spans="1:45" ht="15.75" customHeight="1" thickBot="1">
      <c r="G207" s="325" t="s">
        <v>1178</v>
      </c>
      <c r="W207" s="326" t="s">
        <v>1179</v>
      </c>
      <c r="AD207" s="327" t="s">
        <v>1179</v>
      </c>
      <c r="AP207" s="375" t="str">
        <f t="shared" si="6"/>
        <v>FA - Kardiovaskulární nemoci vč. kardiochirurgie</v>
      </c>
      <c r="AR207" s="379" t="s">
        <v>1615</v>
      </c>
      <c r="AS207" s="380" t="s">
        <v>1616</v>
      </c>
    </row>
    <row r="208" spans="1:45" ht="15.75" customHeight="1" thickBot="1">
      <c r="G208" s="325" t="s">
        <v>1180</v>
      </c>
      <c r="W208" s="326" t="s">
        <v>1181</v>
      </c>
      <c r="AD208" s="327" t="s">
        <v>1181</v>
      </c>
      <c r="AP208" s="375"/>
      <c r="AR208" s="381"/>
      <c r="AS208" s="382"/>
    </row>
    <row r="209" spans="7:45" ht="15.75" customHeight="1" thickBot="1">
      <c r="G209" s="325" t="s">
        <v>1182</v>
      </c>
      <c r="W209" s="326" t="s">
        <v>1183</v>
      </c>
      <c r="AD209" s="327" t="s">
        <v>1183</v>
      </c>
      <c r="AP209" s="375" t="str">
        <f t="shared" si="6"/>
        <v>FB - Endokrinologie, diabetologie, metabolismus, výživa</v>
      </c>
      <c r="AR209" s="379" t="s">
        <v>1617</v>
      </c>
      <c r="AS209" s="380" t="s">
        <v>1618</v>
      </c>
    </row>
    <row r="210" spans="7:45" ht="15.75" customHeight="1" thickBot="1">
      <c r="G210" s="325" t="s">
        <v>1184</v>
      </c>
      <c r="W210" s="326" t="s">
        <v>1185</v>
      </c>
      <c r="AD210" s="327" t="s">
        <v>1185</v>
      </c>
      <c r="AP210" s="375"/>
      <c r="AR210" s="381"/>
      <c r="AS210" s="382"/>
    </row>
    <row r="211" spans="7:45" ht="15.75" customHeight="1" thickBot="1">
      <c r="G211" s="325" t="s">
        <v>1186</v>
      </c>
      <c r="W211" s="326" t="s">
        <v>1187</v>
      </c>
      <c r="AD211" s="327" t="s">
        <v>1187</v>
      </c>
      <c r="AP211" s="375" t="str">
        <f t="shared" si="6"/>
        <v>FC - Pneumologie</v>
      </c>
      <c r="AR211" s="379" t="s">
        <v>1619</v>
      </c>
      <c r="AS211" s="380" t="s">
        <v>1620</v>
      </c>
    </row>
    <row r="212" spans="7:45" ht="15.75" customHeight="1" thickBot="1">
      <c r="G212" s="325" t="s">
        <v>1188</v>
      </c>
      <c r="W212" s="326" t="s">
        <v>1189</v>
      </c>
      <c r="AD212" s="327" t="s">
        <v>1189</v>
      </c>
      <c r="AP212" s="375"/>
      <c r="AR212" s="381"/>
      <c r="AS212" s="382"/>
    </row>
    <row r="213" spans="7:45" ht="15.75" customHeight="1" thickBot="1">
      <c r="G213" s="325" t="s">
        <v>1190</v>
      </c>
      <c r="W213" s="326" t="s">
        <v>1191</v>
      </c>
      <c r="AD213" s="327" t="s">
        <v>1191</v>
      </c>
      <c r="AP213" s="375" t="str">
        <f t="shared" si="6"/>
        <v>FD - Onkologie a hematologie</v>
      </c>
      <c r="AR213" s="379" t="s">
        <v>1621</v>
      </c>
      <c r="AS213" s="380" t="s">
        <v>1622</v>
      </c>
    </row>
    <row r="214" spans="7:45" ht="15.75" customHeight="1" thickBot="1">
      <c r="G214" s="325" t="s">
        <v>1192</v>
      </c>
      <c r="W214" s="326" t="s">
        <v>1193</v>
      </c>
      <c r="AD214" s="327" t="s">
        <v>1193</v>
      </c>
      <c r="AP214" s="375"/>
      <c r="AR214" s="381"/>
      <c r="AS214" s="382"/>
    </row>
    <row r="215" spans="7:45" ht="15.75" customHeight="1" thickBot="1">
      <c r="G215" s="325" t="s">
        <v>1194</v>
      </c>
      <c r="W215" s="342"/>
      <c r="AD215" s="343"/>
      <c r="AP215" s="375" t="str">
        <f t="shared" si="6"/>
        <v>FE - Ostatní obory vnitřního lékařství</v>
      </c>
      <c r="AR215" s="379" t="s">
        <v>1623</v>
      </c>
      <c r="AS215" s="380" t="s">
        <v>1624</v>
      </c>
    </row>
    <row r="216" spans="7:45" ht="15.75" customHeight="1" thickBot="1">
      <c r="G216" s="325" t="s">
        <v>1195</v>
      </c>
      <c r="W216" s="342"/>
      <c r="AP216" s="375"/>
      <c r="AR216" s="381"/>
      <c r="AS216" s="382"/>
    </row>
    <row r="217" spans="7:45" ht="15.75" customHeight="1" thickBot="1">
      <c r="G217" s="325" t="s">
        <v>1196</v>
      </c>
      <c r="W217" s="342"/>
      <c r="AP217" s="375" t="str">
        <f t="shared" si="6"/>
        <v>FF - ORL, oftalmologie</v>
      </c>
      <c r="AR217" s="379" t="s">
        <v>1625</v>
      </c>
      <c r="AS217" s="380" t="s">
        <v>1626</v>
      </c>
    </row>
    <row r="218" spans="7:45" ht="15.75" customHeight="1" thickBot="1">
      <c r="G218" s="325" t="s">
        <v>1197</v>
      </c>
      <c r="W218" s="342"/>
      <c r="AP218" s="375"/>
      <c r="AR218" s="381"/>
      <c r="AS218" s="382"/>
    </row>
    <row r="219" spans="7:45" ht="15.75" customHeight="1" thickBot="1">
      <c r="G219" s="325" t="s">
        <v>1198</v>
      </c>
      <c r="W219" s="342"/>
      <c r="AP219" s="375" t="str">
        <f t="shared" si="6"/>
        <v>FG - Pediatrie</v>
      </c>
      <c r="AR219" s="379" t="s">
        <v>1627</v>
      </c>
      <c r="AS219" s="380" t="s">
        <v>1628</v>
      </c>
    </row>
    <row r="220" spans="7:45" ht="15.75" customHeight="1" thickBot="1">
      <c r="G220" s="325" t="s">
        <v>1199</v>
      </c>
      <c r="W220" s="342"/>
      <c r="AP220" s="375"/>
      <c r="AR220" s="381"/>
      <c r="AS220" s="382"/>
    </row>
    <row r="221" spans="7:45" ht="15.75" customHeight="1" thickBot="1">
      <c r="G221" s="325" t="s">
        <v>1200</v>
      </c>
      <c r="W221" s="342"/>
      <c r="AP221" s="375" t="str">
        <f t="shared" si="6"/>
        <v>FH - Neurologie, neurochirurgie, neurovědy, neurolingvistika</v>
      </c>
      <c r="AR221" s="379" t="s">
        <v>1629</v>
      </c>
      <c r="AS221" s="380" t="s">
        <v>1630</v>
      </c>
    </row>
    <row r="222" spans="7:45" ht="15.75" customHeight="1" thickBot="1">
      <c r="G222" s="325" t="s">
        <v>1201</v>
      </c>
      <c r="W222" s="342"/>
      <c r="AP222" s="375"/>
      <c r="AR222" s="381"/>
      <c r="AS222" s="382"/>
    </row>
    <row r="223" spans="7:45" ht="15.75" customHeight="1" thickBot="1">
      <c r="G223" s="325" t="s">
        <v>1202</v>
      </c>
      <c r="W223" s="342"/>
      <c r="AP223" s="375" t="str">
        <f t="shared" si="6"/>
        <v>FI - Traumatologie a ortopedie</v>
      </c>
      <c r="AR223" s="379" t="s">
        <v>1631</v>
      </c>
      <c r="AS223" s="380" t="s">
        <v>1632</v>
      </c>
    </row>
    <row r="224" spans="7:45" ht="15.75" customHeight="1" thickBot="1">
      <c r="G224" s="325" t="s">
        <v>1203</v>
      </c>
      <c r="W224" s="342"/>
      <c r="AP224" s="375"/>
      <c r="AR224" s="381"/>
      <c r="AS224" s="382"/>
    </row>
    <row r="225" spans="1:45" ht="15.75" customHeight="1" thickBot="1">
      <c r="G225" s="325" t="s">
        <v>1204</v>
      </c>
      <c r="W225" s="342"/>
      <c r="AP225" s="375" t="str">
        <f t="shared" si="6"/>
        <v>FJ - Chirurgie vč. transplantologie</v>
      </c>
      <c r="AR225" s="379" t="s">
        <v>1633</v>
      </c>
      <c r="AS225" s="380" t="s">
        <v>1634</v>
      </c>
    </row>
    <row r="226" spans="1:45" ht="15.75" customHeight="1" thickBot="1">
      <c r="G226" s="325" t="s">
        <v>1205</v>
      </c>
      <c r="W226" s="342"/>
      <c r="AP226" s="375"/>
      <c r="AR226" s="381"/>
      <c r="AS226" s="382"/>
    </row>
    <row r="227" spans="1:45" ht="15.75" customHeight="1" thickBot="1">
      <c r="G227" s="325" t="s">
        <v>1206</v>
      </c>
      <c r="W227" s="342"/>
      <c r="AP227" s="375" t="str">
        <f t="shared" si="6"/>
        <v>FK - Gynekologie a porodnictví</v>
      </c>
      <c r="AR227" s="379" t="s">
        <v>1635</v>
      </c>
      <c r="AS227" s="380" t="s">
        <v>1636</v>
      </c>
    </row>
    <row r="228" spans="1:45" ht="15.75" customHeight="1" thickBot="1">
      <c r="G228" s="325" t="s">
        <v>1207</v>
      </c>
      <c r="W228" s="342"/>
      <c r="AP228" s="375"/>
      <c r="AR228" s="381"/>
      <c r="AS228" s="382"/>
    </row>
    <row r="229" spans="1:45" ht="15.75" customHeight="1" thickBot="1">
      <c r="G229" s="325" t="s">
        <v>1208</v>
      </c>
      <c r="W229" s="342"/>
      <c r="AP229" s="375" t="str">
        <f t="shared" si="6"/>
        <v>FL - Psychiatrie, sexuologie</v>
      </c>
      <c r="AR229" s="379" t="s">
        <v>1637</v>
      </c>
      <c r="AS229" s="380" t="s">
        <v>1638</v>
      </c>
    </row>
    <row r="230" spans="1:45" ht="15.75" customHeight="1" thickBot="1">
      <c r="A230" s="339"/>
      <c r="B230" s="339"/>
      <c r="C230" s="339"/>
      <c r="D230" s="339"/>
      <c r="E230" s="339"/>
      <c r="F230" s="339"/>
      <c r="G230" s="340" t="s">
        <v>1209</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1210</v>
      </c>
      <c r="W231" s="342"/>
      <c r="AP231" s="375" t="str">
        <f t="shared" si="6"/>
        <v>FM - Hygiena</v>
      </c>
      <c r="AR231" s="379" t="s">
        <v>1639</v>
      </c>
      <c r="AS231" s="380" t="s">
        <v>1640</v>
      </c>
    </row>
    <row r="232" spans="1:45" ht="15.75" customHeight="1" thickBot="1">
      <c r="G232" s="325" t="s">
        <v>1211</v>
      </c>
      <c r="W232" s="342"/>
      <c r="AP232" s="375"/>
      <c r="AR232" s="381"/>
      <c r="AS232" s="382"/>
    </row>
    <row r="233" spans="1:45" ht="15.75" customHeight="1" thickBot="1">
      <c r="G233" s="325" t="s">
        <v>1212</v>
      </c>
      <c r="W233" s="342"/>
      <c r="AP233" s="375" t="str">
        <f t="shared" si="6"/>
        <v>FN - Epidemiologie, infekční nemoci</v>
      </c>
      <c r="AR233" s="379" t="s">
        <v>1641</v>
      </c>
      <c r="AS233" s="380" t="s">
        <v>1642</v>
      </c>
    </row>
    <row r="234" spans="1:45" ht="15.75" customHeight="1" thickBot="1">
      <c r="G234" s="325" t="s">
        <v>1213</v>
      </c>
      <c r="W234" s="342"/>
      <c r="AP234" s="375"/>
      <c r="AR234" s="381"/>
      <c r="AS234" s="382"/>
    </row>
    <row r="235" spans="1:45" ht="15.75" customHeight="1" thickBot="1">
      <c r="G235" s="325" t="s">
        <v>1214</v>
      </c>
      <c r="W235" s="342"/>
      <c r="AP235" s="375" t="str">
        <f t="shared" si="6"/>
        <v>FO - Dermatovenerologie</v>
      </c>
      <c r="AR235" s="379" t="s">
        <v>1643</v>
      </c>
      <c r="AS235" s="380" t="s">
        <v>1644</v>
      </c>
    </row>
    <row r="236" spans="1:45" ht="15.75" customHeight="1" thickBot="1">
      <c r="G236" s="325" t="s">
        <v>1215</v>
      </c>
      <c r="W236" s="342"/>
      <c r="AP236" s="375"/>
      <c r="AR236" s="381"/>
      <c r="AS236" s="382"/>
    </row>
    <row r="237" spans="1:45" ht="15.75" customHeight="1" thickBot="1">
      <c r="G237" s="325" t="s">
        <v>1216</v>
      </c>
      <c r="W237" s="342"/>
      <c r="AP237" s="375" t="str">
        <f t="shared" si="6"/>
        <v>FP - Ostatní lékařské obory</v>
      </c>
      <c r="AR237" s="379" t="s">
        <v>1645</v>
      </c>
      <c r="AS237" s="380" t="s">
        <v>1646</v>
      </c>
    </row>
    <row r="238" spans="1:45" ht="15.75" customHeight="1" thickBot="1">
      <c r="G238" s="325" t="s">
        <v>1217</v>
      </c>
      <c r="W238" s="342"/>
      <c r="AP238" s="375"/>
      <c r="AR238" s="381"/>
      <c r="AS238" s="382"/>
    </row>
    <row r="239" spans="1:45" ht="15.75" customHeight="1" thickBot="1">
      <c r="G239" s="325" t="s">
        <v>1218</v>
      </c>
      <c r="W239" s="342"/>
      <c r="AP239" s="375" t="str">
        <f t="shared" si="6"/>
        <v>FQ - Veřejné zdravotnictví, sociální lékařství</v>
      </c>
      <c r="AR239" s="379" t="s">
        <v>1647</v>
      </c>
      <c r="AS239" s="380" t="s">
        <v>1648</v>
      </c>
    </row>
    <row r="240" spans="1:45" ht="15.75" customHeight="1" thickBot="1">
      <c r="G240" s="325" t="s">
        <v>1219</v>
      </c>
      <c r="W240" s="342"/>
      <c r="AP240" s="375"/>
      <c r="AR240" s="381"/>
      <c r="AS240" s="382"/>
    </row>
    <row r="241" spans="1:45" ht="15.75" customHeight="1" thickBot="1">
      <c r="G241" s="325" t="s">
        <v>1220</v>
      </c>
      <c r="W241" s="342"/>
      <c r="AP241" s="375" t="str">
        <f t="shared" si="6"/>
        <v>FR - Farmakologie a lékárnická chemie</v>
      </c>
      <c r="AR241" s="379" t="s">
        <v>1649</v>
      </c>
      <c r="AS241" s="380" t="s">
        <v>1650</v>
      </c>
    </row>
    <row r="242" spans="1:45" ht="15.75" customHeight="1" thickBot="1">
      <c r="G242" s="325" t="s">
        <v>1221</v>
      </c>
      <c r="W242" s="342"/>
      <c r="AP242" s="375"/>
      <c r="AR242" s="381"/>
      <c r="AS242" s="382"/>
    </row>
    <row r="243" spans="1:45" ht="15.75" customHeight="1" thickBot="1">
      <c r="G243" s="325" t="s">
        <v>1222</v>
      </c>
      <c r="W243" s="342"/>
      <c r="AP243" s="375" t="str">
        <f t="shared" si="6"/>
        <v>FS - Lékařská zařízení, přístroje a vybavení</v>
      </c>
      <c r="AR243" s="379" t="s">
        <v>1651</v>
      </c>
      <c r="AS243" s="380" t="s">
        <v>1652</v>
      </c>
    </row>
    <row r="244" spans="1:45" ht="15.75" customHeight="1" thickBot="1">
      <c r="G244" s="325" t="s">
        <v>1223</v>
      </c>
      <c r="W244" s="342"/>
      <c r="AP244" s="375"/>
      <c r="AR244" s="381"/>
      <c r="AS244" s="382"/>
    </row>
    <row r="245" spans="1:45" ht="15.75" customHeight="1" thickBot="1">
      <c r="G245" s="325" t="s">
        <v>1224</v>
      </c>
      <c r="W245" s="342"/>
      <c r="AP245" s="375" t="str">
        <f t="shared" si="6"/>
        <v>FT - Stomatologie a zubní protetika</v>
      </c>
      <c r="AR245" s="379" t="s">
        <v>1653</v>
      </c>
      <c r="AS245" s="380" t="s">
        <v>1654</v>
      </c>
    </row>
    <row r="246" spans="1:45" ht="15.75" customHeight="1" thickBot="1">
      <c r="G246" s="325" t="s">
        <v>1225</v>
      </c>
      <c r="W246" s="342"/>
      <c r="AP246" s="375"/>
      <c r="AR246" s="381"/>
      <c r="AS246" s="382"/>
    </row>
    <row r="247" spans="1:45" ht="15.75" customHeight="1" thickBot="1">
      <c r="G247" s="325" t="s">
        <v>1226</v>
      </c>
      <c r="W247" s="342"/>
      <c r="AP247" s="375" t="str">
        <f t="shared" si="6"/>
        <v>FU - Protetika</v>
      </c>
      <c r="AR247" s="379" t="s">
        <v>1655</v>
      </c>
      <c r="AS247" s="380" t="s">
        <v>1656</v>
      </c>
    </row>
    <row r="248" spans="1:45" ht="15.75" customHeight="1" thickBot="1">
      <c r="G248" s="325" t="s">
        <v>1227</v>
      </c>
      <c r="W248" s="342"/>
      <c r="AP248" s="375"/>
      <c r="AR248" s="381"/>
      <c r="AS248" s="382"/>
    </row>
    <row r="249" spans="1:45" ht="15.75" customHeight="1" thickBot="1">
      <c r="G249" s="325" t="s">
        <v>1228</v>
      </c>
      <c r="W249" s="342"/>
      <c r="AP249" s="375" t="str">
        <f t="shared" si="6"/>
        <v>FV - Klinická imunologie</v>
      </c>
      <c r="AR249" s="379" t="s">
        <v>1657</v>
      </c>
      <c r="AS249" s="380" t="s">
        <v>1658</v>
      </c>
    </row>
    <row r="250" spans="1:45" ht="15.75" customHeight="1" thickBot="1">
      <c r="G250" s="325" t="s">
        <v>1229</v>
      </c>
      <c r="W250" s="342"/>
      <c r="AP250" s="375"/>
      <c r="AR250" s="381"/>
      <c r="AS250" s="382"/>
    </row>
    <row r="251" spans="1:45" ht="15.75" customHeight="1" thickBot="1">
      <c r="G251" s="325" t="s">
        <v>1230</v>
      </c>
      <c r="W251" s="342"/>
      <c r="AP251" s="375" t="str">
        <f t="shared" si="6"/>
        <v>FW - Lékařská chemie</v>
      </c>
      <c r="AR251" s="379" t="s">
        <v>1659</v>
      </c>
      <c r="AS251" s="380" t="s">
        <v>1660</v>
      </c>
    </row>
    <row r="252" spans="1:45" ht="15.75" customHeight="1" thickBot="1">
      <c r="G252" s="325" t="s">
        <v>1231</v>
      </c>
      <c r="W252" s="342"/>
      <c r="AP252" s="375"/>
      <c r="AR252" s="381"/>
      <c r="AS252" s="382"/>
    </row>
    <row r="253" spans="1:45" ht="15.75" customHeight="1" thickBot="1">
      <c r="G253" s="325" t="s">
        <v>1232</v>
      </c>
      <c r="W253" s="342"/>
      <c r="AP253" s="375"/>
      <c r="AR253" s="381"/>
      <c r="AS253" s="382"/>
    </row>
    <row r="254" spans="1:45" ht="15.75" customHeight="1" thickBot="1">
      <c r="G254" s="325" t="s">
        <v>1233</v>
      </c>
      <c r="W254" s="342"/>
      <c r="AP254" s="375" t="str">
        <f t="shared" si="6"/>
        <v>GAA - Ekonomika zemědělství</v>
      </c>
      <c r="AR254" s="379" t="s">
        <v>1661</v>
      </c>
      <c r="AS254" s="380" t="s">
        <v>1662</v>
      </c>
    </row>
    <row r="255" spans="1:45" ht="15.75" customHeight="1" thickBot="1">
      <c r="G255" s="325" t="s">
        <v>1234</v>
      </c>
      <c r="W255" s="342"/>
      <c r="AP255" s="375" t="str">
        <f t="shared" si="6"/>
        <v>GAB - Ekonomika potravinářství</v>
      </c>
      <c r="AR255" s="379" t="s">
        <v>1663</v>
      </c>
      <c r="AS255" s="380" t="s">
        <v>1664</v>
      </c>
    </row>
    <row r="256" spans="1:45" ht="15.75" customHeight="1" thickBot="1">
      <c r="A256" s="339"/>
      <c r="B256" s="339"/>
      <c r="C256" s="339"/>
      <c r="D256" s="339"/>
      <c r="E256" s="339"/>
      <c r="F256" s="339"/>
      <c r="G256" s="340" t="s">
        <v>1235</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1665</v>
      </c>
      <c r="AS256" s="380" t="s">
        <v>1666</v>
      </c>
    </row>
    <row r="257" spans="7:45" ht="15.75" customHeight="1" thickBot="1">
      <c r="G257" s="325" t="s">
        <v>1236</v>
      </c>
      <c r="W257" s="342"/>
      <c r="AP257" s="375" t="str">
        <f t="shared" si="6"/>
        <v>GAD - Bioekonomie</v>
      </c>
      <c r="AR257" s="379" t="s">
        <v>1667</v>
      </c>
      <c r="AS257" s="380" t="s">
        <v>1668</v>
      </c>
    </row>
    <row r="258" spans="7:45" ht="15.75" customHeight="1" thickBot="1">
      <c r="G258" s="325" t="s">
        <v>1237</v>
      </c>
      <c r="W258" s="342"/>
      <c r="AP258" s="375"/>
      <c r="AR258" s="381"/>
      <c r="AS258" s="382"/>
    </row>
    <row r="259" spans="7:45" ht="15.75" customHeight="1" thickBot="1">
      <c r="G259" s="325" t="s">
        <v>1238</v>
      </c>
      <c r="W259" s="342"/>
      <c r="AP259" s="375" t="str">
        <f t="shared" si="6"/>
        <v>GBA - Zemědělská a zahradnická technika</v>
      </c>
      <c r="AR259" s="379" t="s">
        <v>1669</v>
      </c>
      <c r="AS259" s="380" t="s">
        <v>1670</v>
      </c>
    </row>
    <row r="260" spans="7:45" ht="15.75" customHeight="1" thickBot="1">
      <c r="G260" s="325" t="s">
        <v>1239</v>
      </c>
      <c r="W260" s="342"/>
      <c r="AP260" s="375" t="str">
        <f t="shared" si="6"/>
        <v>GBB - Lesnická a dřevařská technika</v>
      </c>
      <c r="AR260" s="379" t="s">
        <v>1671</v>
      </c>
      <c r="AS260" s="380" t="s">
        <v>1672</v>
      </c>
    </row>
    <row r="261" spans="7:45" ht="15.75" customHeight="1" thickBot="1">
      <c r="G261" s="325" t="s">
        <v>1240</v>
      </c>
      <c r="W261" s="342"/>
      <c r="AP261" s="375" t="str">
        <f t="shared" ref="AP261:AP324" si="7">_xlfn.CONCAT(AR261," - ", AS261)</f>
        <v>GBC - Stavby pro zemědělství</v>
      </c>
      <c r="AR261" s="379" t="s">
        <v>1673</v>
      </c>
      <c r="AS261" s="380" t="s">
        <v>1674</v>
      </c>
    </row>
    <row r="262" spans="7:45" ht="15.75" customHeight="1" thickBot="1">
      <c r="G262" s="325" t="s">
        <v>1241</v>
      </c>
      <c r="W262" s="342"/>
      <c r="AP262" s="375"/>
      <c r="AR262" s="381"/>
      <c r="AS262" s="382"/>
    </row>
    <row r="263" spans="7:45" ht="15.75" customHeight="1" thickBot="1">
      <c r="G263" s="325" t="s">
        <v>1242</v>
      </c>
      <c r="W263" s="342"/>
      <c r="AP263" s="375"/>
      <c r="AR263" s="381"/>
      <c r="AS263" s="382"/>
    </row>
    <row r="264" spans="7:45" ht="15.75" customHeight="1" thickBot="1">
      <c r="G264" s="325" t="s">
        <v>1243</v>
      </c>
      <c r="W264" s="342"/>
      <c r="AP264" s="375" t="str">
        <f t="shared" si="7"/>
        <v>GCA - Rostlinná výroba</v>
      </c>
      <c r="AR264" s="379" t="s">
        <v>1675</v>
      </c>
      <c r="AS264" s="380" t="s">
        <v>1676</v>
      </c>
    </row>
    <row r="265" spans="7:45" ht="15.75" customHeight="1" thickBot="1">
      <c r="G265" s="325" t="s">
        <v>1244</v>
      </c>
      <c r="W265" s="342"/>
      <c r="AP265" s="375" t="str">
        <f t="shared" si="7"/>
        <v>GCB - Zahradnická výroba</v>
      </c>
      <c r="AR265" s="379" t="s">
        <v>1677</v>
      </c>
      <c r="AS265" s="380" t="s">
        <v>1678</v>
      </c>
    </row>
    <row r="266" spans="7:45" ht="15.75" customHeight="1" thickBot="1">
      <c r="G266" s="325" t="s">
        <v>1245</v>
      </c>
      <c r="W266" s="342"/>
      <c r="AP266" s="375" t="str">
        <f t="shared" si="7"/>
        <v>GCC - Zelinářství</v>
      </c>
      <c r="AR266" s="379" t="s">
        <v>1679</v>
      </c>
      <c r="AS266" s="380" t="s">
        <v>1680</v>
      </c>
    </row>
    <row r="267" spans="7:45" ht="15.75" customHeight="1" thickBot="1">
      <c r="G267" s="325" t="s">
        <v>1246</v>
      </c>
      <c r="W267" s="342"/>
      <c r="AP267" s="375" t="str">
        <f t="shared" si="7"/>
        <v>GCD - Vinohradnictví</v>
      </c>
      <c r="AR267" s="379" t="s">
        <v>1681</v>
      </c>
      <c r="AS267" s="380" t="s">
        <v>1682</v>
      </c>
    </row>
    <row r="268" spans="7:45" ht="15.75" customHeight="1" thickBot="1">
      <c r="G268" s="325" t="s">
        <v>1247</v>
      </c>
      <c r="W268" s="342"/>
      <c r="AP268" s="375" t="str">
        <f t="shared" si="7"/>
        <v>GCE - Ovocnářství</v>
      </c>
      <c r="AR268" s="379" t="s">
        <v>1683</v>
      </c>
      <c r="AS268" s="380" t="s">
        <v>1684</v>
      </c>
    </row>
    <row r="269" spans="7:45" ht="15.75" customHeight="1" thickBot="1">
      <c r="G269" s="325" t="s">
        <v>1248</v>
      </c>
      <c r="W269" s="342"/>
      <c r="AP269" s="375" t="str">
        <f t="shared" si="7"/>
        <v>GCF - Biotechnologie</v>
      </c>
      <c r="AR269" s="379" t="s">
        <v>1685</v>
      </c>
      <c r="AS269" s="380" t="s">
        <v>1686</v>
      </c>
    </row>
    <row r="270" spans="7:45" ht="15.75" customHeight="1" thickBot="1">
      <c r="G270" s="325" t="s">
        <v>1249</v>
      </c>
      <c r="W270" s="342"/>
      <c r="AP270" s="375" t="str">
        <f t="shared" si="7"/>
        <v>GCG - Agrolesnictví</v>
      </c>
      <c r="AR270" s="379" t="s">
        <v>1687</v>
      </c>
      <c r="AS270" s="380" t="s">
        <v>1688</v>
      </c>
    </row>
    <row r="271" spans="7:45" ht="15.75" customHeight="1" thickBot="1">
      <c r="G271" s="325" t="s">
        <v>1250</v>
      </c>
      <c r="W271" s="342"/>
      <c r="AP271" s="375"/>
      <c r="AR271" s="381"/>
      <c r="AS271" s="382"/>
    </row>
    <row r="272" spans="7:45" ht="15.75" customHeight="1" thickBot="1">
      <c r="G272" s="325" t="s">
        <v>1251</v>
      </c>
      <c r="W272" s="342"/>
      <c r="AP272" s="375"/>
      <c r="AR272" s="381"/>
      <c r="AS272" s="382"/>
    </row>
    <row r="273" spans="1:45" ht="15.75" customHeight="1" thickBot="1">
      <c r="G273" s="325" t="s">
        <v>1252</v>
      </c>
      <c r="W273" s="342"/>
      <c r="AP273" s="375" t="str">
        <f t="shared" si="7"/>
        <v>GDA - Zpracování půdy</v>
      </c>
      <c r="AR273" s="379" t="s">
        <v>1689</v>
      </c>
      <c r="AS273" s="380" t="s">
        <v>1690</v>
      </c>
    </row>
    <row r="274" spans="1:45" ht="15.75" customHeight="1" thickBot="1">
      <c r="G274" s="325" t="s">
        <v>1253</v>
      </c>
      <c r="W274" s="342"/>
      <c r="AP274" s="375" t="str">
        <f t="shared" si="7"/>
        <v>GDB - Výživa a hnojení rostlin</v>
      </c>
      <c r="AR274" s="379" t="s">
        <v>1691</v>
      </c>
      <c r="AS274" s="380" t="s">
        <v>1692</v>
      </c>
    </row>
    <row r="275" spans="1:45" ht="15.75" customHeight="1" thickBot="1">
      <c r="G275" s="325" t="s">
        <v>1254</v>
      </c>
      <c r="W275" s="342"/>
      <c r="AP275" s="375" t="str">
        <f t="shared" si="7"/>
        <v>GDC - Závlahové a odvodňovací stavby</v>
      </c>
      <c r="AR275" s="379" t="s">
        <v>1693</v>
      </c>
      <c r="AS275" s="380" t="s">
        <v>1694</v>
      </c>
    </row>
    <row r="276" spans="1:45" ht="15.75" customHeight="1" thickBot="1">
      <c r="G276" s="325" t="s">
        <v>1255</v>
      </c>
      <c r="W276" s="342"/>
      <c r="AP276" s="375" t="str">
        <f t="shared" si="7"/>
        <v>GDD - Protierozní opatření</v>
      </c>
      <c r="AR276" s="379" t="s">
        <v>1695</v>
      </c>
      <c r="AS276" s="380" t="s">
        <v>1696</v>
      </c>
    </row>
    <row r="277" spans="1:45" ht="15.75" customHeight="1" thickBot="1">
      <c r="G277" s="325" t="s">
        <v>1256</v>
      </c>
      <c r="W277" s="342"/>
      <c r="AP277" s="375"/>
      <c r="AR277" s="381"/>
      <c r="AS277" s="382"/>
    </row>
    <row r="278" spans="1:45" ht="15.75" customHeight="1" thickBot="1">
      <c r="G278" s="325" t="s">
        <v>1257</v>
      </c>
      <c r="W278" s="342"/>
      <c r="AP278" s="375" t="str">
        <f t="shared" si="7"/>
        <v>GEA - Genetika rostlin</v>
      </c>
      <c r="AR278" s="379" t="s">
        <v>1697</v>
      </c>
      <c r="AS278" s="380" t="s">
        <v>1698</v>
      </c>
    </row>
    <row r="279" spans="1:45" ht="15.75" customHeight="1" thickBot="1">
      <c r="G279" s="325" t="s">
        <v>1258</v>
      </c>
      <c r="W279" s="342"/>
      <c r="AP279" s="375"/>
      <c r="AR279" s="381"/>
      <c r="AS279" s="382"/>
    </row>
    <row r="280" spans="1:45" ht="15.75" customHeight="1" thickBot="1">
      <c r="G280" s="325" t="s">
        <v>1259</v>
      </c>
      <c r="W280" s="342"/>
      <c r="AP280" s="375" t="str">
        <f t="shared" si="7"/>
        <v>GFA - Zemědělská fytopatologie</v>
      </c>
      <c r="AR280" s="379" t="s">
        <v>1699</v>
      </c>
      <c r="AS280" s="380" t="s">
        <v>1700</v>
      </c>
    </row>
    <row r="281" spans="1:45" ht="15.75" customHeight="1" thickBot="1">
      <c r="G281" s="325" t="s">
        <v>1260</v>
      </c>
      <c r="W281" s="342"/>
      <c r="AP281" s="375" t="str">
        <f t="shared" si="7"/>
        <v>GFB - Zemědělská entomologie</v>
      </c>
      <c r="AR281" s="379" t="s">
        <v>1701</v>
      </c>
      <c r="AS281" s="380" t="s">
        <v>1702</v>
      </c>
    </row>
    <row r="282" spans="1:45" ht="15.75" customHeight="1" thickBot="1">
      <c r="A282" s="339"/>
      <c r="B282" s="339"/>
      <c r="C282" s="339"/>
      <c r="D282" s="339"/>
      <c r="E282" s="339"/>
      <c r="F282" s="339"/>
      <c r="G282" s="340" t="s">
        <v>1261</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1703</v>
      </c>
      <c r="AS282" s="380" t="s">
        <v>1704</v>
      </c>
    </row>
    <row r="283" spans="1:45" ht="15.75" customHeight="1" thickBot="1">
      <c r="G283" s="325" t="s">
        <v>1262</v>
      </c>
      <c r="W283" s="342"/>
      <c r="AP283" s="375" t="str">
        <f t="shared" si="7"/>
        <v>GFD - Přípravky na ochranu rostlin</v>
      </c>
      <c r="AR283" s="379" t="s">
        <v>1705</v>
      </c>
      <c r="AS283" s="380" t="s">
        <v>1706</v>
      </c>
    </row>
    <row r="284" spans="1:45" ht="15.75" customHeight="1" thickBot="1">
      <c r="G284" s="325" t="s">
        <v>1263</v>
      </c>
      <c r="W284" s="342"/>
      <c r="AP284" s="375"/>
      <c r="AR284" s="381"/>
      <c r="AS284" s="382"/>
    </row>
    <row r="285" spans="1:45" ht="15.75" customHeight="1" thickBot="1">
      <c r="G285" s="325" t="s">
        <v>1264</v>
      </c>
      <c r="W285" s="342"/>
      <c r="AP285" s="375" t="str">
        <f t="shared" si="7"/>
        <v>GGA - Chov koní</v>
      </c>
      <c r="AR285" s="379" t="s">
        <v>1707</v>
      </c>
      <c r="AS285" s="380" t="s">
        <v>1708</v>
      </c>
    </row>
    <row r="286" spans="1:45" ht="15.75" customHeight="1" thickBot="1">
      <c r="G286" s="325" t="s">
        <v>1265</v>
      </c>
      <c r="W286" s="342"/>
      <c r="AP286" s="375" t="str">
        <f t="shared" si="7"/>
        <v>GGB - Chov skotu</v>
      </c>
      <c r="AR286" s="379" t="s">
        <v>1709</v>
      </c>
      <c r="AS286" s="380" t="s">
        <v>1710</v>
      </c>
    </row>
    <row r="287" spans="1:45" ht="15.75" customHeight="1" thickBot="1">
      <c r="G287" s="325" t="s">
        <v>1266</v>
      </c>
      <c r="W287" s="342"/>
      <c r="AP287" s="375" t="str">
        <f t="shared" si="7"/>
        <v>GGC - Chov prasat a drůbeže</v>
      </c>
      <c r="AR287" s="379" t="s">
        <v>1711</v>
      </c>
      <c r="AS287" s="380" t="s">
        <v>1712</v>
      </c>
    </row>
    <row r="288" spans="1:45" ht="15.75" customHeight="1" thickBot="1">
      <c r="G288" s="325" t="s">
        <v>1267</v>
      </c>
      <c r="W288" s="342"/>
      <c r="AP288" s="375" t="str">
        <f t="shared" si="7"/>
        <v>GGD - Chov kožešinových zvířat</v>
      </c>
      <c r="AR288" s="379" t="s">
        <v>1713</v>
      </c>
      <c r="AS288" s="380" t="s">
        <v>1714</v>
      </c>
    </row>
    <row r="289" spans="7:45" ht="15.75" customHeight="1" thickBot="1">
      <c r="G289" s="325" t="s">
        <v>1268</v>
      </c>
      <c r="W289" s="342"/>
      <c r="AP289" s="375" t="str">
        <f t="shared" si="7"/>
        <v>GGE - Chov ovcí a koz</v>
      </c>
      <c r="AR289" s="379" t="s">
        <v>1715</v>
      </c>
      <c r="AS289" s="380" t="s">
        <v>1716</v>
      </c>
    </row>
    <row r="290" spans="7:45" ht="15.75" customHeight="1" thickBot="1">
      <c r="G290" s="325" t="s">
        <v>1269</v>
      </c>
      <c r="W290" s="342"/>
      <c r="AP290" s="375" t="str">
        <f t="shared" si="7"/>
        <v>GGF - Biotechnologie v chovu hospodářských zvířat</v>
      </c>
      <c r="AR290" s="379" t="s">
        <v>1717</v>
      </c>
      <c r="AS290" s="380" t="s">
        <v>1718</v>
      </c>
    </row>
    <row r="291" spans="7:45" ht="15.75" customHeight="1" thickBot="1">
      <c r="G291" s="325" t="s">
        <v>1270</v>
      </c>
      <c r="W291" s="342"/>
      <c r="AP291" s="375" t="str">
        <f t="shared" si="7"/>
        <v>GGG - Výživa hospodářských zvířat</v>
      </c>
      <c r="AR291" s="379" t="s">
        <v>1719</v>
      </c>
      <c r="AS291" s="380" t="s">
        <v>1720</v>
      </c>
    </row>
    <row r="292" spans="7:45" ht="15.75" customHeight="1" thickBot="1">
      <c r="G292" s="325" t="s">
        <v>1271</v>
      </c>
      <c r="W292" s="342"/>
      <c r="AP292" s="375" t="str">
        <f t="shared" si="7"/>
        <v>GGH - Šlechtění a plemenářství hospodářských zvířat</v>
      </c>
      <c r="AR292" s="379" t="s">
        <v>1721</v>
      </c>
      <c r="AS292" s="380" t="s">
        <v>1722</v>
      </c>
    </row>
    <row r="293" spans="7:45" ht="15.75" customHeight="1" thickBot="1">
      <c r="G293" s="325" t="s">
        <v>1272</v>
      </c>
      <c r="W293" s="342"/>
      <c r="AP293" s="375"/>
      <c r="AR293" s="381"/>
      <c r="AS293" s="382"/>
    </row>
    <row r="294" spans="7:45" ht="15.75" customHeight="1" thickBot="1">
      <c r="G294" s="325" t="s">
        <v>1273</v>
      </c>
      <c r="W294" s="342"/>
      <c r="AP294" s="375" t="str">
        <f t="shared" si="7"/>
        <v>GHA - Choroby hospodářských zvířat</v>
      </c>
      <c r="AR294" s="379" t="s">
        <v>1723</v>
      </c>
      <c r="AS294" s="380" t="s">
        <v>1724</v>
      </c>
    </row>
    <row r="295" spans="7:45" ht="15.75" customHeight="1" thickBot="1">
      <c r="G295" s="325" t="s">
        <v>1274</v>
      </c>
      <c r="W295" s="342"/>
      <c r="AP295" s="375" t="str">
        <f t="shared" si="7"/>
        <v>GHB - Paraziti hospodářských zvířat</v>
      </c>
      <c r="AR295" s="379" t="s">
        <v>1725</v>
      </c>
      <c r="AS295" s="380" t="s">
        <v>1726</v>
      </c>
    </row>
    <row r="296" spans="7:45" ht="15.75" customHeight="1" thickBot="1">
      <c r="G296" s="325" t="s">
        <v>1275</v>
      </c>
      <c r="W296" s="342"/>
      <c r="AP296" s="375" t="str">
        <f t="shared" si="7"/>
        <v>GHC - Veterinární medicína</v>
      </c>
      <c r="AR296" s="379" t="s">
        <v>1727</v>
      </c>
      <c r="AS296" s="380" t="s">
        <v>1728</v>
      </c>
    </row>
    <row r="297" spans="7:45" ht="15.75" customHeight="1" thickBot="1">
      <c r="G297" s="325" t="s">
        <v>1276</v>
      </c>
      <c r="W297" s="342"/>
      <c r="AP297" s="375"/>
      <c r="AR297" s="381"/>
      <c r="AS297" s="382"/>
    </row>
    <row r="298" spans="7:45" ht="15.75" customHeight="1" thickBot="1">
      <c r="G298" s="325" t="s">
        <v>1277</v>
      </c>
      <c r="W298" s="342"/>
      <c r="AP298" s="375" t="str">
        <f t="shared" si="7"/>
        <v>GIA - Zakládání, pěstění a ochrana lesa</v>
      </c>
      <c r="AR298" s="379" t="s">
        <v>1729</v>
      </c>
      <c r="AS298" s="380" t="s">
        <v>1730</v>
      </c>
    </row>
    <row r="299" spans="7:45" ht="15.75" customHeight="1" thickBot="1">
      <c r="G299" s="325" t="s">
        <v>1278</v>
      </c>
      <c r="W299" s="342"/>
      <c r="AP299" s="375" t="str">
        <f t="shared" si="7"/>
        <v>GIB - Dendrologie a botanika</v>
      </c>
      <c r="AR299" s="379" t="s">
        <v>1731</v>
      </c>
      <c r="AS299" s="380" t="s">
        <v>1732</v>
      </c>
    </row>
    <row r="300" spans="7:45" ht="15.75" customHeight="1" thickBot="1">
      <c r="G300" s="325" t="s">
        <v>1279</v>
      </c>
      <c r="W300" s="342"/>
      <c r="AP300" s="375" t="str">
        <f t="shared" si="7"/>
        <v>GID - Dřevařské technologie + výroba nábytku</v>
      </c>
      <c r="AR300" s="379" t="s">
        <v>1733</v>
      </c>
      <c r="AS300" s="380" t="s">
        <v>1734</v>
      </c>
    </row>
    <row r="301" spans="7:45" ht="15.75" customHeight="1" thickBot="1">
      <c r="G301" s="325" t="s">
        <v>1280</v>
      </c>
      <c r="W301" s="342"/>
      <c r="AP301" s="375"/>
      <c r="AR301" s="381"/>
      <c r="AS301" s="382"/>
    </row>
    <row r="302" spans="7:45" ht="15.75" customHeight="1" thickBot="1">
      <c r="G302" s="325" t="s">
        <v>1281</v>
      </c>
      <c r="W302" s="342"/>
      <c r="AP302" s="375" t="str">
        <f t="shared" si="7"/>
        <v>GJ - Rybářství</v>
      </c>
      <c r="AR302" s="379" t="s">
        <v>1735</v>
      </c>
      <c r="AS302" s="380" t="s">
        <v>1736</v>
      </c>
    </row>
    <row r="303" spans="7:45" ht="15.75" customHeight="1" thickBot="1">
      <c r="G303" s="325" t="s">
        <v>1282</v>
      </c>
      <c r="W303" s="342"/>
      <c r="AP303" s="375"/>
      <c r="AR303" s="381"/>
      <c r="AS303" s="382"/>
    </row>
    <row r="304" spans="7:45" ht="15.75" customHeight="1" thickBot="1">
      <c r="G304" s="325" t="s">
        <v>1283</v>
      </c>
      <c r="W304" s="342"/>
      <c r="AP304" s="375" t="str">
        <f t="shared" si="7"/>
        <v>GKA - Technologie výroby potravin rostlinného původu</v>
      </c>
      <c r="AR304" s="379" t="s">
        <v>1737</v>
      </c>
      <c r="AS304" s="380" t="s">
        <v>1738</v>
      </c>
    </row>
    <row r="305" spans="7:45" ht="15.75" customHeight="1" thickBot="1">
      <c r="G305" s="325" t="s">
        <v>1284</v>
      </c>
      <c r="W305" s="342"/>
      <c r="AP305" s="375" t="str">
        <f t="shared" si="7"/>
        <v>GKB - Technologie výroby potravin živočišného původu</v>
      </c>
      <c r="AR305" s="379" t="s">
        <v>1739</v>
      </c>
      <c r="AS305" s="380" t="s">
        <v>1740</v>
      </c>
    </row>
    <row r="306" spans="7:45" ht="15.75" customHeight="1" thickBot="1">
      <c r="G306" s="325" t="s">
        <v>1285</v>
      </c>
      <c r="W306" s="342"/>
      <c r="AP306" s="375" t="str">
        <f t="shared" si="7"/>
        <v>GKC - Pivovarnictví</v>
      </c>
      <c r="AR306" s="379" t="s">
        <v>1741</v>
      </c>
      <c r="AS306" s="380" t="s">
        <v>1742</v>
      </c>
    </row>
    <row r="307" spans="7:45" ht="15.75" customHeight="1" thickBot="1">
      <c r="G307" s="325" t="s">
        <v>1286</v>
      </c>
      <c r="W307" s="342"/>
      <c r="AP307" s="375" t="str">
        <f t="shared" si="7"/>
        <v>GKD - Vinařství</v>
      </c>
      <c r="AR307" s="379" t="s">
        <v>1743</v>
      </c>
      <c r="AS307" s="380" t="s">
        <v>1744</v>
      </c>
    </row>
    <row r="308" spans="7:45" ht="15.75" customHeight="1" thickBot="1">
      <c r="G308" s="325" t="s">
        <v>1287</v>
      </c>
      <c r="W308" s="342"/>
      <c r="AP308" s="375" t="str">
        <f t="shared" si="7"/>
        <v>GKE - Legislativa v potravinářství a bezpečnost potravin</v>
      </c>
      <c r="AR308" s="379" t="s">
        <v>1745</v>
      </c>
      <c r="AS308" s="380" t="s">
        <v>1746</v>
      </c>
    </row>
    <row r="309" spans="7:45" ht="15.75" customHeight="1" thickBot="1">
      <c r="G309" s="325" t="s">
        <v>1288</v>
      </c>
      <c r="W309" s="342"/>
      <c r="AP309" s="375" t="str">
        <f t="shared" si="7"/>
        <v>GKF - Potravinářská chemie</v>
      </c>
      <c r="AR309" s="379" t="s">
        <v>1747</v>
      </c>
      <c r="AS309" s="380" t="s">
        <v>1748</v>
      </c>
    </row>
    <row r="310" spans="7:45" ht="15.75" customHeight="1" thickBot="1">
      <c r="G310" s="325" t="s">
        <v>1289</v>
      </c>
      <c r="W310" s="342"/>
      <c r="AP310" s="375"/>
      <c r="AR310" s="381"/>
      <c r="AS310" s="382"/>
    </row>
    <row r="311" spans="7:45" ht="15.75" customHeight="1" thickBot="1">
      <c r="G311" s="325" t="s">
        <v>1290</v>
      </c>
      <c r="W311" s="342"/>
      <c r="AP311" s="375" t="str">
        <f t="shared" si="7"/>
        <v>GMA - Technologie precizního zemědělství</v>
      </c>
      <c r="AR311" s="379" t="s">
        <v>1749</v>
      </c>
      <c r="AS311" s="380" t="s">
        <v>1750</v>
      </c>
    </row>
    <row r="312" spans="7:45" ht="15.75" customHeight="1" thickBot="1">
      <c r="G312" s="325" t="s">
        <v>1291</v>
      </c>
      <c r="W312" s="342"/>
      <c r="AP312" s="375" t="str">
        <f t="shared" si="7"/>
        <v>GMB - Využití a správa dat</v>
      </c>
      <c r="AR312" s="379" t="s">
        <v>1751</v>
      </c>
      <c r="AS312" s="380" t="s">
        <v>1752</v>
      </c>
    </row>
    <row r="313" spans="7:45" ht="15.75" customHeight="1" thickBot="1">
      <c r="G313" s="325" t="s">
        <v>1292</v>
      </c>
      <c r="W313" s="342"/>
      <c r="AP313" s="375" t="str">
        <f t="shared" si="7"/>
        <v>GMC - Robotika v zemědělství</v>
      </c>
      <c r="AR313" s="379" t="s">
        <v>1753</v>
      </c>
      <c r="AS313" s="380" t="s">
        <v>1754</v>
      </c>
    </row>
    <row r="314" spans="7:45" ht="15.75" customHeight="1" thickBot="1">
      <c r="G314" s="325" t="s">
        <v>1293</v>
      </c>
      <c r="W314" s="342"/>
      <c r="AP314" s="375"/>
      <c r="AR314" s="381"/>
      <c r="AS314" s="382"/>
    </row>
    <row r="315" spans="7:45" ht="15.75" customHeight="1" thickBot="1">
      <c r="G315" s="325" t="s">
        <v>1294</v>
      </c>
      <c r="W315" s="342"/>
      <c r="AP315" s="375"/>
      <c r="AR315" s="381"/>
      <c r="AS315" s="382"/>
    </row>
    <row r="316" spans="7:45" ht="15.75" customHeight="1" thickBot="1">
      <c r="G316" s="325" t="s">
        <v>1295</v>
      </c>
      <c r="W316" s="342"/>
      <c r="AP316" s="375" t="str">
        <f t="shared" si="7"/>
        <v>IA - Teorie informace a kódování</v>
      </c>
      <c r="AR316" s="379" t="s">
        <v>1755</v>
      </c>
      <c r="AS316" s="380" t="s">
        <v>1756</v>
      </c>
    </row>
    <row r="317" spans="7:45" ht="15.75" customHeight="1" thickBot="1">
      <c r="G317" s="325" t="s">
        <v>1296</v>
      </c>
      <c r="W317" s="342"/>
      <c r="AP317" s="375"/>
      <c r="AR317" s="381"/>
      <c r="AS317" s="382"/>
    </row>
    <row r="318" spans="7:45" ht="15.75" customHeight="1" thickBot="1">
      <c r="G318" s="325" t="s">
        <v>1297</v>
      </c>
      <c r="W318" s="342"/>
      <c r="AP318" s="375" t="str">
        <f t="shared" si="7"/>
        <v>IB - Operační systémy</v>
      </c>
      <c r="AR318" s="379" t="s">
        <v>1757</v>
      </c>
      <c r="AS318" s="380" t="s">
        <v>1758</v>
      </c>
    </row>
    <row r="319" spans="7:45" ht="15.75" customHeight="1" thickBot="1">
      <c r="G319" s="325" t="s">
        <v>1298</v>
      </c>
      <c r="W319" s="342"/>
      <c r="AP319" s="375"/>
      <c r="AR319" s="381"/>
      <c r="AS319" s="382"/>
    </row>
    <row r="320" spans="7:45" ht="15.75" customHeight="1" thickBot="1">
      <c r="G320" s="325" t="s">
        <v>1299</v>
      </c>
      <c r="W320" s="342"/>
      <c r="AP320" s="375" t="str">
        <f t="shared" si="7"/>
        <v>IC - Architektura systémů</v>
      </c>
      <c r="AR320" s="379" t="s">
        <v>1759</v>
      </c>
      <c r="AS320" s="380" t="s">
        <v>1760</v>
      </c>
    </row>
    <row r="321" spans="1:45" ht="15.75" customHeight="1" thickBot="1">
      <c r="G321" s="325" t="s">
        <v>1300</v>
      </c>
      <c r="W321" s="342"/>
      <c r="AP321" s="375"/>
      <c r="AR321" s="381"/>
      <c r="AS321" s="382"/>
    </row>
    <row r="322" spans="1:45" ht="15.75" customHeight="1" thickBot="1">
      <c r="G322" s="325" t="s">
        <v>1301</v>
      </c>
      <c r="W322" s="342"/>
      <c r="AP322" s="375" t="str">
        <f t="shared" si="7"/>
        <v>ID - Programovací jazyky</v>
      </c>
      <c r="AR322" s="379" t="s">
        <v>1761</v>
      </c>
      <c r="AS322" s="380" t="s">
        <v>1762</v>
      </c>
    </row>
    <row r="323" spans="1:45" ht="15.75" customHeight="1" thickBot="1">
      <c r="A323" s="339"/>
      <c r="B323" s="339"/>
      <c r="C323" s="339"/>
      <c r="D323" s="339"/>
      <c r="E323" s="339"/>
      <c r="F323" s="339"/>
      <c r="G323" s="340" t="s">
        <v>1302</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1303</v>
      </c>
      <c r="W324" s="342"/>
      <c r="AP324" s="375" t="str">
        <f t="shared" si="7"/>
        <v>IE - Databáze</v>
      </c>
      <c r="AR324" s="379" t="s">
        <v>1763</v>
      </c>
      <c r="AS324" s="380" t="s">
        <v>1764</v>
      </c>
    </row>
    <row r="325" spans="1:45" ht="15.75" customHeight="1" thickBot="1">
      <c r="G325" s="325" t="s">
        <v>1304</v>
      </c>
      <c r="W325" s="342"/>
      <c r="AP325" s="375"/>
      <c r="AR325" s="381"/>
      <c r="AS325" s="382"/>
    </row>
    <row r="326" spans="1:45" ht="15.75" customHeight="1" thickBot="1">
      <c r="G326" s="325" t="s">
        <v>1305</v>
      </c>
      <c r="W326" s="342"/>
      <c r="AP326" s="375" t="str">
        <f t="shared" ref="AP326:AP388" si="8">_xlfn.CONCAT(AR326," - ", AS326)</f>
        <v>IF - Počítačové sítě</v>
      </c>
      <c r="AR326" s="379" t="s">
        <v>1765</v>
      </c>
      <c r="AS326" s="380" t="s">
        <v>1766</v>
      </c>
    </row>
    <row r="327" spans="1:45" ht="15.75" customHeight="1" thickBot="1">
      <c r="G327" s="325" t="s">
        <v>1306</v>
      </c>
      <c r="W327" s="342"/>
      <c r="AP327" s="375"/>
      <c r="AR327" s="381"/>
      <c r="AS327" s="382"/>
    </row>
    <row r="328" spans="1:45" ht="15.75" customHeight="1" thickBot="1">
      <c r="G328" s="325" t="s">
        <v>1307</v>
      </c>
      <c r="W328" s="342"/>
      <c r="AP328" s="375" t="str">
        <f t="shared" si="8"/>
        <v>IG - Umělá inteligence</v>
      </c>
      <c r="AR328" s="379" t="s">
        <v>1767</v>
      </c>
      <c r="AS328" s="380" t="s">
        <v>1768</v>
      </c>
    </row>
    <row r="329" spans="1:45" ht="15.75" customHeight="1" thickBot="1">
      <c r="G329" s="325" t="s">
        <v>1308</v>
      </c>
      <c r="W329" s="342"/>
      <c r="AP329" s="375"/>
      <c r="AR329" s="381"/>
      <c r="AS329" s="382"/>
    </row>
    <row r="330" spans="1:45" ht="15.75" customHeight="1" thickBot="1">
      <c r="G330" s="325" t="s">
        <v>1309</v>
      </c>
      <c r="W330" s="342"/>
      <c r="AP330" s="375" t="str">
        <f t="shared" si="8"/>
        <v>IH - Počítačová grafika a vizualizace</v>
      </c>
      <c r="AR330" s="379" t="s">
        <v>1769</v>
      </c>
      <c r="AS330" s="380" t="s">
        <v>1770</v>
      </c>
    </row>
    <row r="331" spans="1:45" ht="15.75" customHeight="1" thickBot="1">
      <c r="G331" s="325" t="s">
        <v>1310</v>
      </c>
      <c r="W331" s="342"/>
      <c r="AP331" s="375"/>
      <c r="AR331" s="381"/>
      <c r="AS331" s="382"/>
    </row>
    <row r="332" spans="1:45" ht="15.75" customHeight="1" thickBot="1">
      <c r="G332" s="325" t="s">
        <v>1311</v>
      </c>
      <c r="W332" s="342"/>
      <c r="AP332" s="375" t="str">
        <f t="shared" si="8"/>
        <v>II - Počítačová bezpečnost a kryptografie</v>
      </c>
      <c r="AR332" s="379" t="s">
        <v>1771</v>
      </c>
      <c r="AS332" s="380" t="s">
        <v>1772</v>
      </c>
    </row>
    <row r="333" spans="1:45" ht="15.75" customHeight="1" thickBot="1">
      <c r="G333" s="325" t="s">
        <v>1312</v>
      </c>
      <c r="W333" s="342"/>
      <c r="AP333" s="375"/>
      <c r="AR333" s="381"/>
      <c r="AS333" s="382"/>
    </row>
    <row r="334" spans="1:45" ht="15.75" customHeight="1" thickBot="1">
      <c r="G334" s="325" t="s">
        <v>1313</v>
      </c>
      <c r="W334" s="342"/>
      <c r="AP334" s="375" t="str">
        <f t="shared" si="8"/>
        <v>IJ - Síťové protokoly a komunikace</v>
      </c>
      <c r="AR334" s="379" t="s">
        <v>1773</v>
      </c>
      <c r="AS334" s="380" t="s">
        <v>1774</v>
      </c>
    </row>
    <row r="335" spans="1:45" ht="15.75" customHeight="1" thickBot="1">
      <c r="G335" s="325" t="s">
        <v>1314</v>
      </c>
      <c r="W335" s="342"/>
      <c r="AP335" s="375"/>
      <c r="AR335" s="381"/>
      <c r="AS335" s="382"/>
    </row>
    <row r="336" spans="1:45" ht="15.75" customHeight="1" thickBot="1">
      <c r="G336" s="325" t="s">
        <v>1315</v>
      </c>
      <c r="W336" s="342"/>
      <c r="AP336" s="375" t="str">
        <f t="shared" si="8"/>
        <v>IK - Rozpoznávání a strojové učení</v>
      </c>
      <c r="AR336" s="379" t="s">
        <v>1775</v>
      </c>
      <c r="AS336" s="380" t="s">
        <v>1776</v>
      </c>
    </row>
    <row r="337" spans="7:45" ht="15.75" customHeight="1" thickBot="1">
      <c r="G337" s="325" t="s">
        <v>1316</v>
      </c>
      <c r="W337" s="342"/>
      <c r="AP337" s="375"/>
      <c r="AR337" s="381"/>
      <c r="AS337" s="382"/>
    </row>
    <row r="338" spans="7:45" ht="15.75" customHeight="1" thickBot="1">
      <c r="G338" s="325" t="s">
        <v>1317</v>
      </c>
      <c r="W338" s="342"/>
      <c r="AP338" s="375" t="str">
        <f t="shared" si="8"/>
        <v>IL - IoT</v>
      </c>
      <c r="AR338" s="379" t="s">
        <v>1777</v>
      </c>
      <c r="AS338" s="380" t="s">
        <v>1778</v>
      </c>
    </row>
    <row r="339" spans="7:45" ht="15.75" customHeight="1" thickBot="1">
      <c r="G339" s="325" t="s">
        <v>1318</v>
      </c>
      <c r="W339" s="342"/>
      <c r="AP339" s="375"/>
      <c r="AR339" s="381"/>
      <c r="AS339" s="382"/>
    </row>
    <row r="340" spans="7:45" ht="15.75" customHeight="1" thickBot="1">
      <c r="G340" s="325" t="s">
        <v>1319</v>
      </c>
      <c r="W340" s="342"/>
      <c r="AP340" s="375" t="str">
        <f t="shared" si="8"/>
        <v>IM - Ostatní software</v>
      </c>
      <c r="AR340" s="379" t="s">
        <v>1779</v>
      </c>
      <c r="AS340" s="380" t="s">
        <v>1780</v>
      </c>
    </row>
    <row r="341" spans="7:45" ht="15.75" customHeight="1" thickBot="1">
      <c r="G341" s="325" t="s">
        <v>1320</v>
      </c>
      <c r="W341" s="342"/>
      <c r="AP341" s="375"/>
      <c r="AR341" s="381"/>
      <c r="AS341" s="382"/>
    </row>
    <row r="342" spans="7:45" ht="15.75" customHeight="1" thickBot="1">
      <c r="G342" s="325" t="s">
        <v>1321</v>
      </c>
      <c r="W342" s="342"/>
      <c r="AP342" s="375" t="str">
        <f t="shared" si="8"/>
        <v>IN - Kybernetika a kybernetická bezpečnost</v>
      </c>
      <c r="AR342" s="379" t="s">
        <v>1781</v>
      </c>
      <c r="AS342" s="380" t="s">
        <v>1782</v>
      </c>
    </row>
    <row r="343" spans="7:45" ht="15.75" customHeight="1" thickBot="1">
      <c r="G343" s="325" t="s">
        <v>1322</v>
      </c>
      <c r="W343" s="342"/>
      <c r="AP343" s="375"/>
      <c r="AR343" s="381"/>
      <c r="AS343" s="382"/>
    </row>
    <row r="344" spans="7:45" ht="15.75" customHeight="1" thickBot="1">
      <c r="G344" s="325" t="s">
        <v>1323</v>
      </c>
      <c r="W344" s="342"/>
      <c r="AP344" s="375"/>
      <c r="AR344" s="381"/>
      <c r="AS344" s="382"/>
    </row>
    <row r="345" spans="7:45" ht="15.75" customHeight="1" thickBot="1">
      <c r="G345" s="325" t="s">
        <v>1324</v>
      </c>
      <c r="W345" s="342"/>
      <c r="AP345" s="375" t="str">
        <f t="shared" si="8"/>
        <v>KA - Vojenská technika, bojová a speciální vozidla</v>
      </c>
      <c r="AR345" s="379" t="s">
        <v>1783</v>
      </c>
      <c r="AS345" s="380" t="s">
        <v>1784</v>
      </c>
    </row>
    <row r="346" spans="7:45" ht="15.75" customHeight="1" thickBot="1">
      <c r="G346" s="325" t="s">
        <v>1325</v>
      </c>
      <c r="W346" s="342"/>
      <c r="AP346" s="375"/>
      <c r="AR346" s="381"/>
      <c r="AS346" s="382"/>
    </row>
    <row r="347" spans="7:45" ht="15.75" customHeight="1" thickBot="1">
      <c r="G347" s="325" t="s">
        <v>1326</v>
      </c>
      <c r="W347" s="342"/>
      <c r="AP347" s="375" t="str">
        <f t="shared" si="8"/>
        <v>KB - Strategie</v>
      </c>
      <c r="AR347" s="379" t="s">
        <v>1785</v>
      </c>
      <c r="AS347" s="380" t="s">
        <v>1786</v>
      </c>
    </row>
    <row r="348" spans="7:45" ht="15.75" customHeight="1" thickBot="1">
      <c r="W348" s="342"/>
      <c r="AP348" s="375"/>
      <c r="AR348" s="381"/>
      <c r="AS348" s="382"/>
    </row>
    <row r="349" spans="7:45" ht="15.75" customHeight="1" thickBot="1">
      <c r="W349" s="342"/>
      <c r="AP349" s="375" t="str">
        <f t="shared" si="8"/>
        <v>KC - Zbraně a munice</v>
      </c>
      <c r="AR349" s="379" t="s">
        <v>1787</v>
      </c>
      <c r="AS349" s="380" t="s">
        <v>1788</v>
      </c>
    </row>
    <row r="350" spans="7:45" ht="15.75" customHeight="1" thickBot="1">
      <c r="W350" s="342"/>
      <c r="AP350" s="375"/>
      <c r="AR350" s="381"/>
      <c r="AS350" s="382"/>
    </row>
    <row r="351" spans="7:45" ht="15.75" customHeight="1" thickBot="1">
      <c r="W351" s="342"/>
      <c r="AP351" s="375" t="str">
        <f t="shared" si="8"/>
        <v>KD - Ochranné prostředky ve vojenství</v>
      </c>
      <c r="AR351" s="379" t="s">
        <v>1789</v>
      </c>
      <c r="AS351" s="380" t="s">
        <v>1790</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1791</v>
      </c>
      <c r="AS353" s="380" t="s">
        <v>1792</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1793</v>
      </c>
      <c r="AS356" s="380" t="s">
        <v>1794</v>
      </c>
    </row>
    <row r="357" spans="23:45" ht="15.75" customHeight="1" thickBot="1">
      <c r="W357" s="342"/>
      <c r="AP357" s="375" t="str">
        <f t="shared" si="8"/>
        <v>LAB - Kolejová vozidla, tratě , kolejiště</v>
      </c>
      <c r="AR357" s="379" t="s">
        <v>1795</v>
      </c>
      <c r="AS357" s="380" t="s">
        <v>1796</v>
      </c>
    </row>
    <row r="358" spans="23:45" ht="15.75" customHeight="1" thickBot="1">
      <c r="W358" s="342"/>
      <c r="AP358" s="375"/>
      <c r="AR358" s="381"/>
      <c r="AS358" s="382"/>
    </row>
    <row r="359" spans="23:45" ht="15.75" customHeight="1" thickBot="1">
      <c r="W359" s="342"/>
      <c r="AP359" s="375" t="str">
        <f t="shared" si="8"/>
        <v>LBA - Veřejná a individuální doprava</v>
      </c>
      <c r="AR359" s="379" t="s">
        <v>1797</v>
      </c>
      <c r="AS359" s="380" t="s">
        <v>1798</v>
      </c>
    </row>
    <row r="360" spans="23:45" ht="15.75" customHeight="1" thickBot="1">
      <c r="W360" s="342"/>
      <c r="AP360" s="375" t="str">
        <f t="shared" si="8"/>
        <v>LBB - Nákladní doprava a zařízení</v>
      </c>
      <c r="AR360" s="379" t="s">
        <v>1799</v>
      </c>
      <c r="AS360" s="380" t="s">
        <v>1800</v>
      </c>
    </row>
    <row r="361" spans="23:45" ht="15.75" customHeight="1" thickBot="1">
      <c r="W361" s="342"/>
      <c r="AP361" s="375" t="str">
        <f t="shared" si="8"/>
        <v>LBC - Konstrukce dopravních silničních vozidel</v>
      </c>
      <c r="AR361" s="379" t="s">
        <v>1801</v>
      </c>
      <c r="AS361" s="380" t="s">
        <v>1802</v>
      </c>
    </row>
    <row r="362" spans="23:45" ht="15.75" customHeight="1" thickBot="1">
      <c r="W362" s="342"/>
      <c r="AP362" s="375" t="str">
        <f t="shared" si="8"/>
        <v>LBD - Silniční a dálniční infrastruktura</v>
      </c>
      <c r="AR362" s="379" t="s">
        <v>1803</v>
      </c>
      <c r="AS362" s="380" t="s">
        <v>1804</v>
      </c>
    </row>
    <row r="363" spans="23:45" ht="15.75" customHeight="1" thickBot="1">
      <c r="W363" s="342"/>
      <c r="AP363" s="375" t="str">
        <f t="shared" si="8"/>
        <v>LBE - Autonomní mobilita a pokročilé asistenční systémy</v>
      </c>
      <c r="AR363" s="379" t="s">
        <v>1805</v>
      </c>
      <c r="AS363" s="380" t="s">
        <v>1806</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1807</v>
      </c>
      <c r="AS365" s="380" t="s">
        <v>1808</v>
      </c>
    </row>
    <row r="366" spans="23:45" ht="15.75" customHeight="1" thickBot="1">
      <c r="W366" s="342"/>
      <c r="AP366" s="375" t="str">
        <f t="shared" si="8"/>
        <v>LCB - Provoz, řízení a bezpečnost letecké dopravy</v>
      </c>
      <c r="AR366" s="379" t="s">
        <v>1809</v>
      </c>
      <c r="AS366" s="380" t="s">
        <v>1810</v>
      </c>
    </row>
    <row r="367" spans="23:45" ht="15.75" customHeight="1" thickBot="1">
      <c r="W367" s="342"/>
      <c r="AP367" s="375"/>
      <c r="AR367" s="381"/>
      <c r="AS367" s="382"/>
    </row>
    <row r="368" spans="23:45" ht="15.75" customHeight="1" thickBot="1">
      <c r="W368" s="342"/>
      <c r="AP368" s="375" t="str">
        <f t="shared" si="8"/>
        <v>LDA - Konstrukce plavidel</v>
      </c>
      <c r="AR368" s="379" t="s">
        <v>1811</v>
      </c>
      <c r="AS368" s="380" t="s">
        <v>1812</v>
      </c>
    </row>
    <row r="369" spans="23:45" ht="15.75" customHeight="1" thickBot="1">
      <c r="W369" s="342"/>
      <c r="AP369" s="375" t="str">
        <f t="shared" si="8"/>
        <v>LDB - Provoz a bezpečnost vodní dopravy</v>
      </c>
      <c r="AR369" s="379" t="s">
        <v>1813</v>
      </c>
      <c r="AS369" s="380" t="s">
        <v>1814</v>
      </c>
    </row>
    <row r="370" spans="23:45" ht="15.75" customHeight="1" thickBot="1">
      <c r="W370" s="342"/>
      <c r="AP370" s="375"/>
      <c r="AR370" s="381"/>
      <c r="AS370" s="382"/>
    </row>
    <row r="371" spans="23:45" ht="15.75" customHeight="1" thickBot="1">
      <c r="W371" s="342"/>
      <c r="AP371" s="375" t="str">
        <f t="shared" si="8"/>
        <v>LE - Dopravní a manipulační technika</v>
      </c>
      <c r="AR371" s="379" t="s">
        <v>1815</v>
      </c>
      <c r="AS371" s="380" t="s">
        <v>1816</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1817</v>
      </c>
      <c r="AS373" s="380" t="s">
        <v>1818</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1819</v>
      </c>
      <c r="AS375" s="380" t="s">
        <v>1820</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1821</v>
      </c>
      <c r="AS377" s="380" t="s">
        <v>1822</v>
      </c>
    </row>
    <row r="378" spans="23:45" ht="15.75" customHeight="1" thickBot="1">
      <c r="W378" s="342"/>
      <c r="AP378" s="375"/>
      <c r="AR378" s="381"/>
      <c r="AS378" s="382"/>
    </row>
    <row r="379" spans="23:45" ht="15.75" customHeight="1" thickBot="1">
      <c r="W379" s="342"/>
      <c r="AP379" s="375" t="str">
        <f t="shared" si="8"/>
        <v>LI - Telematika</v>
      </c>
      <c r="AR379" s="379" t="s">
        <v>1823</v>
      </c>
      <c r="AS379" s="380" t="s">
        <v>1824</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1825</v>
      </c>
      <c r="AS382" s="380" t="s">
        <v>1826</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1827</v>
      </c>
      <c r="AS384" s="380" t="s">
        <v>1828</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1829</v>
      </c>
      <c r="AS386" s="380" t="s">
        <v>1830</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1831</v>
      </c>
      <c r="AS388" s="380" t="s">
        <v>1832</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1833</v>
      </c>
      <c r="AS390" s="380" t="s">
        <v>1834</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1835</v>
      </c>
      <c r="AS392" s="380" t="s">
        <v>1836</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1837</v>
      </c>
      <c r="AS395" s="380" t="s">
        <v>1838</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1839</v>
      </c>
      <c r="AS397" s="380" t="s">
        <v>1840</v>
      </c>
    </row>
    <row r="398" spans="23:45" ht="15.75" customHeight="1" thickBot="1">
      <c r="W398" s="342"/>
      <c r="AP398" s="375" t="str">
        <f t="shared" si="9"/>
        <v>MBB - Plynárenství</v>
      </c>
      <c r="AR398" s="379" t="s">
        <v>1841</v>
      </c>
      <c r="AS398" s="380" t="s">
        <v>1842</v>
      </c>
    </row>
    <row r="399" spans="23:45" ht="15.75" customHeight="1" thickBot="1">
      <c r="W399" s="342"/>
      <c r="AP399" s="375" t="str">
        <f t="shared" si="9"/>
        <v>MBC - Obnovitelné zdroje energie</v>
      </c>
      <c r="AR399" s="379" t="s">
        <v>1843</v>
      </c>
      <c r="AS399" s="380" t="s">
        <v>1844</v>
      </c>
    </row>
    <row r="400" spans="23:45" ht="15.75" customHeight="1" thickBot="1">
      <c r="W400" s="342"/>
      <c r="AP400" s="375" t="str">
        <f t="shared" si="9"/>
        <v>MBD - Neobnovitelné zdroje energie</v>
      </c>
      <c r="AR400" s="379" t="s">
        <v>1845</v>
      </c>
      <c r="AS400" s="380" t="s">
        <v>1846</v>
      </c>
    </row>
    <row r="401" spans="23:45" ht="15.75" customHeight="1" thickBot="1">
      <c r="W401" s="342"/>
      <c r="AP401" s="375" t="str">
        <f t="shared" si="9"/>
        <v>MBE - Baterie a akumulátory</v>
      </c>
      <c r="AR401" s="379" t="s">
        <v>1847</v>
      </c>
      <c r="AS401" s="380" t="s">
        <v>1848</v>
      </c>
    </row>
    <row r="402" spans="23:45" ht="15.75" customHeight="1" thickBot="1">
      <c r="W402" s="342"/>
      <c r="AP402" s="375"/>
      <c r="AR402" s="381"/>
      <c r="AS402" s="382"/>
    </row>
    <row r="403" spans="23:45" ht="15.75" customHeight="1" thickBot="1">
      <c r="W403" s="342"/>
      <c r="AP403" s="375" t="str">
        <f t="shared" si="9"/>
        <v>MCA - Jaderné odpady a úložiště</v>
      </c>
      <c r="AR403" s="379" t="s">
        <v>1849</v>
      </c>
      <c r="AS403" s="380" t="s">
        <v>1850</v>
      </c>
    </row>
    <row r="404" spans="23:45" ht="15.75" customHeight="1" thickBot="1">
      <c r="W404" s="342"/>
      <c r="AP404" s="375" t="str">
        <f t="shared" si="9"/>
        <v>MCB - Jaderná bezpečnost</v>
      </c>
      <c r="AR404" s="379" t="s">
        <v>1851</v>
      </c>
      <c r="AS404" s="380" t="s">
        <v>1852</v>
      </c>
    </row>
    <row r="405" spans="23:45" ht="15.75" customHeight="1" thickBot="1">
      <c r="W405" s="342"/>
      <c r="AP405" s="375" t="str">
        <f t="shared" si="9"/>
        <v>MCC - Dosimetrie</v>
      </c>
      <c r="AR405" s="379" t="s">
        <v>1853</v>
      </c>
      <c r="AS405" s="380" t="s">
        <v>1854</v>
      </c>
    </row>
    <row r="406" spans="23:45" ht="15.75" customHeight="1" thickBot="1">
      <c r="W406" s="342"/>
      <c r="AP406" s="375" t="str">
        <f t="shared" si="9"/>
        <v>MCD - Stavba, konstrukce, provoz jaderných elektráren</v>
      </c>
      <c r="AR406" s="379" t="s">
        <v>1855</v>
      </c>
      <c r="AS406" s="380" t="s">
        <v>1856</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1857</v>
      </c>
      <c r="AS409" s="380" t="s">
        <v>1858</v>
      </c>
    </row>
    <row r="410" spans="23:45" ht="15.75" customHeight="1" thickBot="1">
      <c r="W410" s="342"/>
      <c r="AP410" s="375" t="str">
        <f t="shared" si="9"/>
        <v>NAB - Výstavba inženýrských sítí</v>
      </c>
      <c r="AR410" s="379" t="s">
        <v>1859</v>
      </c>
      <c r="AS410" s="380" t="s">
        <v>1860</v>
      </c>
    </row>
    <row r="411" spans="23:45" ht="15.75" customHeight="1" thickBot="1">
      <c r="W411" s="342"/>
      <c r="AP411" s="375" t="str">
        <f t="shared" si="9"/>
        <v>NAC - Výstavba ostatních staveb</v>
      </c>
      <c r="AR411" s="379" t="s">
        <v>1861</v>
      </c>
      <c r="AS411" s="380" t="s">
        <v>1862</v>
      </c>
    </row>
    <row r="412" spans="23:45" ht="15.75" customHeight="1" thickBot="1">
      <c r="W412" s="342"/>
      <c r="AP412" s="375"/>
      <c r="AR412" s="381"/>
      <c r="AS412" s="382"/>
    </row>
    <row r="413" spans="23:45" ht="15.75" customHeight="1" thickBot="1">
      <c r="W413" s="342"/>
      <c r="AP413" s="375" t="str">
        <f t="shared" si="9"/>
        <v>NBA - Pozemní stavby</v>
      </c>
      <c r="AR413" s="379" t="s">
        <v>1863</v>
      </c>
      <c r="AS413" s="380" t="s">
        <v>1864</v>
      </c>
    </row>
    <row r="414" spans="23:45" ht="15.75" customHeight="1" thickBot="1">
      <c r="W414" s="342"/>
      <c r="AP414" s="375" t="str">
        <f t="shared" si="9"/>
        <v>NBB - Stavebně materiálové inženýrství</v>
      </c>
      <c r="AR414" s="379" t="s">
        <v>1865</v>
      </c>
      <c r="AS414" s="380" t="s">
        <v>1866</v>
      </c>
    </row>
    <row r="415" spans="23:45" ht="15.75" customHeight="1" thickBot="1">
      <c r="AP415" s="375" t="str">
        <f t="shared" si="9"/>
        <v>NBC - Konstrukce staveb, statika a mechanika</v>
      </c>
      <c r="AR415" s="379" t="s">
        <v>1867</v>
      </c>
      <c r="AS415" s="380" t="s">
        <v>1868</v>
      </c>
    </row>
    <row r="416" spans="23:45" ht="15.75" customHeight="1" thickBot="1">
      <c r="AP416" s="375" t="str">
        <f t="shared" si="9"/>
        <v>NBD - Dopravní stavby</v>
      </c>
      <c r="AR416" s="379" t="s">
        <v>1869</v>
      </c>
      <c r="AS416" s="380" t="s">
        <v>1870</v>
      </c>
    </row>
    <row r="417" spans="42:45" ht="15.75" customHeight="1" thickBot="1">
      <c r="AP417" s="375" t="str">
        <f t="shared" si="9"/>
        <v>NBE - Vodní stavby, meliorace, hydraulika, hydrologie</v>
      </c>
      <c r="AR417" s="379" t="s">
        <v>1871</v>
      </c>
      <c r="AS417" s="380" t="s">
        <v>1872</v>
      </c>
    </row>
    <row r="418" spans="42:45" ht="15.75" customHeight="1" thickBot="1">
      <c r="AP418" s="375" t="str">
        <f t="shared" si="9"/>
        <v>NBF - Architektura a rozvoj sídel</v>
      </c>
      <c r="AR418" s="379" t="s">
        <v>1873</v>
      </c>
      <c r="AS418" s="380" t="s">
        <v>1874</v>
      </c>
    </row>
    <row r="419" spans="42:45" ht="15.75" customHeight="1" thickBot="1">
      <c r="AP419" s="375" t="str">
        <f t="shared" si="9"/>
        <v>NBG - Technické zařízení budov a technologie staveb</v>
      </c>
      <c r="AR419" s="379" t="s">
        <v>1875</v>
      </c>
      <c r="AS419" s="380" t="s">
        <v>1876</v>
      </c>
    </row>
    <row r="420" spans="42:45" ht="15.75" customHeight="1" thickBot="1">
      <c r="AP420" s="375" t="str">
        <f t="shared" si="9"/>
        <v>NBH - Geotechnika, geodezie</v>
      </c>
      <c r="AR420" s="379" t="s">
        <v>1877</v>
      </c>
      <c r="AS420" s="380" t="s">
        <v>1878</v>
      </c>
    </row>
    <row r="421" spans="42:45" ht="15.75" customHeight="1" thickBot="1">
      <c r="AP421" s="375" t="str">
        <f t="shared" si="9"/>
        <v>NBI - Energeticky šetrné budovy</v>
      </c>
      <c r="AR421" s="379" t="s">
        <v>1879</v>
      </c>
      <c r="AS421" s="380" t="s">
        <v>1880</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1881</v>
      </c>
      <c r="AS424" s="380" t="s">
        <v>1882</v>
      </c>
    </row>
    <row r="425" spans="42:45" ht="15.75" customHeight="1" thickBot="1">
      <c r="AP425" s="375"/>
      <c r="AR425" s="381"/>
      <c r="AS425" s="382"/>
    </row>
    <row r="426" spans="42:45" ht="15.75" customHeight="1" thickBot="1">
      <c r="AP426" s="375" t="str">
        <f t="shared" si="9"/>
        <v>PB - Keramika, žáruvzdorné materiály, skla</v>
      </c>
      <c r="AR426" s="379" t="s">
        <v>1883</v>
      </c>
      <c r="AS426" s="380" t="s">
        <v>1884</v>
      </c>
    </row>
    <row r="427" spans="42:45" ht="15.75" customHeight="1" thickBot="1">
      <c r="AP427" s="375"/>
      <c r="AR427" s="381"/>
      <c r="AS427" s="382"/>
    </row>
    <row r="428" spans="42:45" ht="15.75" customHeight="1" thickBot="1">
      <c r="AP428" s="375" t="str">
        <f t="shared" si="9"/>
        <v>PC - Kompositní materiály</v>
      </c>
      <c r="AR428" s="379" t="s">
        <v>1885</v>
      </c>
      <c r="AS428" s="380" t="s">
        <v>1886</v>
      </c>
    </row>
    <row r="429" spans="42:45" ht="15.75" customHeight="1" thickBot="1">
      <c r="AP429" s="375"/>
      <c r="AR429" s="381"/>
      <c r="AS429" s="382"/>
    </row>
    <row r="430" spans="42:45" ht="15.75" customHeight="1" thickBot="1">
      <c r="AP430" s="375" t="str">
        <f t="shared" si="9"/>
        <v>PD - Nanomateriály</v>
      </c>
      <c r="AR430" s="379" t="s">
        <v>1887</v>
      </c>
      <c r="AS430" s="380" t="s">
        <v>1888</v>
      </c>
    </row>
    <row r="431" spans="42:45" ht="15.75" customHeight="1" thickBot="1">
      <c r="AP431" s="375"/>
      <c r="AR431" s="381"/>
      <c r="AS431" s="382"/>
    </row>
    <row r="432" spans="42:45" ht="15.75" customHeight="1" thickBot="1">
      <c r="AP432" s="375" t="str">
        <f t="shared" si="9"/>
        <v>PE - Ostatní materiály</v>
      </c>
      <c r="AR432" s="379" t="s">
        <v>1889</v>
      </c>
      <c r="AS432" s="380" t="s">
        <v>1890</v>
      </c>
    </row>
    <row r="433" spans="42:45" ht="15.75" customHeight="1" thickBot="1">
      <c r="AP433" s="375"/>
      <c r="AR433" s="381"/>
      <c r="AS433" s="382"/>
    </row>
    <row r="434" spans="42:45" ht="15.75" customHeight="1" thickBot="1">
      <c r="AP434" s="375" t="str">
        <f t="shared" si="9"/>
        <v>PF - Textilní materiály</v>
      </c>
      <c r="AR434" s="379" t="s">
        <v>1891</v>
      </c>
      <c r="AS434" s="380" t="s">
        <v>1892</v>
      </c>
    </row>
    <row r="435" spans="42:45" ht="15.75" customHeight="1" thickBot="1">
      <c r="AP435" s="375"/>
      <c r="AR435" s="381"/>
      <c r="AS435" s="382"/>
    </row>
    <row r="436" spans="42:45" ht="15.75" customHeight="1" thickBot="1">
      <c r="AP436" s="375" t="str">
        <f t="shared" si="9"/>
        <v>PG - Povrchové úpravy materiálů, koroze</v>
      </c>
      <c r="AR436" s="379" t="s">
        <v>1893</v>
      </c>
      <c r="AS436" s="380" t="s">
        <v>1894</v>
      </c>
    </row>
    <row r="437" spans="42:45" ht="15.75" customHeight="1" thickBot="1">
      <c r="AP437" s="375"/>
      <c r="AR437" s="381"/>
      <c r="AS437" s="382"/>
    </row>
    <row r="438" spans="42:45" ht="15.75" customHeight="1" thickBot="1">
      <c r="AP438" s="375" t="str">
        <f t="shared" si="9"/>
        <v>PH - Materiálové zkoušky, životnost a únava materiálů</v>
      </c>
      <c r="AR438" s="379" t="s">
        <v>1895</v>
      </c>
      <c r="AS438" s="380" t="s">
        <v>1896</v>
      </c>
    </row>
    <row r="439" spans="42:45" ht="15.75" customHeight="1" thickBot="1">
      <c r="AP439" s="375"/>
      <c r="AR439" s="381"/>
      <c r="AS439" s="382"/>
    </row>
    <row r="440" spans="42:45" ht="15.75" customHeight="1" thickBot="1">
      <c r="AP440" s="375" t="str">
        <f t="shared" si="9"/>
        <v>PI - Stavební materiály</v>
      </c>
      <c r="AR440" s="379" t="s">
        <v>1897</v>
      </c>
      <c r="AS440" s="380" t="s">
        <v>1898</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1899</v>
      </c>
      <c r="AS443" s="380" t="s">
        <v>1900</v>
      </c>
    </row>
    <row r="444" spans="42:45" ht="15.75" customHeight="1" thickBot="1">
      <c r="AP444" s="375"/>
      <c r="AR444" s="381"/>
      <c r="AS444" s="382"/>
    </row>
    <row r="445" spans="42:45" ht="15.75" customHeight="1" thickBot="1">
      <c r="AP445" s="375" t="str">
        <f t="shared" si="9"/>
        <v>RB - Senzory, čidla, měření a regulace</v>
      </c>
      <c r="AR445" s="379" t="s">
        <v>1901</v>
      </c>
      <c r="AS445" s="380" t="s">
        <v>1902</v>
      </c>
    </row>
    <row r="446" spans="42:45" ht="15.75" customHeight="1" thickBot="1">
      <c r="AP446" s="375"/>
      <c r="AR446" s="381"/>
      <c r="AS446" s="382"/>
    </row>
    <row r="447" spans="42:45" ht="15.75" customHeight="1" thickBot="1">
      <c r="AP447" s="375" t="str">
        <f t="shared" si="9"/>
        <v>RC - Počítačový hardware</v>
      </c>
      <c r="AR447" s="379" t="s">
        <v>1903</v>
      </c>
      <c r="AS447" s="380" t="s">
        <v>1904</v>
      </c>
    </row>
    <row r="448" spans="42:45" ht="15.75" customHeight="1" thickBot="1">
      <c r="AP448" s="375"/>
      <c r="AR448" s="381"/>
      <c r="AS448" s="382"/>
    </row>
    <row r="449" spans="42:45" ht="15.75" customHeight="1" thickBot="1">
      <c r="AP449" s="375" t="str">
        <f t="shared" si="9"/>
        <v>RD - Mikroelektronika</v>
      </c>
      <c r="AR449" s="379" t="s">
        <v>1905</v>
      </c>
      <c r="AS449" s="380" t="s">
        <v>1906</v>
      </c>
    </row>
    <row r="450" spans="42:45" ht="15.75" customHeight="1" thickBot="1">
      <c r="AP450" s="375"/>
      <c r="AR450" s="381"/>
      <c r="AS450" s="382"/>
    </row>
    <row r="451" spans="42:45" ht="15.75" customHeight="1" thickBot="1">
      <c r="AP451" s="375" t="str">
        <f t="shared" si="9"/>
        <v>RE - Řídící technika</v>
      </c>
      <c r="AR451" s="379" t="s">
        <v>1907</v>
      </c>
      <c r="AS451" s="380" t="s">
        <v>1908</v>
      </c>
    </row>
    <row r="452" spans="42:45" ht="15.75" customHeight="1" thickBot="1">
      <c r="AP452" s="375"/>
      <c r="AR452" s="381"/>
      <c r="AS452" s="382"/>
    </row>
    <row r="453" spans="42:45" ht="15.75" customHeight="1" thickBot="1">
      <c r="AP453" s="375" t="str">
        <f t="shared" ref="AP453:AP466" si="10">_xlfn.CONCAT(AR453," - ", AS453)</f>
        <v>RF - Radioelektronika</v>
      </c>
      <c r="AR453" s="379" t="s">
        <v>1909</v>
      </c>
      <c r="AS453" s="380" t="s">
        <v>1910</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1911</v>
      </c>
      <c r="AS456" s="380" t="s">
        <v>1912</v>
      </c>
    </row>
    <row r="457" spans="42:45" ht="15.75" customHeight="1" thickBot="1">
      <c r="AP457" s="375"/>
      <c r="AR457" s="381"/>
      <c r="AS457" s="382"/>
    </row>
    <row r="458" spans="42:45" ht="15.75" customHeight="1" thickBot="1">
      <c r="AP458" s="375" t="str">
        <f t="shared" si="10"/>
        <v>SB - Strojní zařízení a nástroje</v>
      </c>
      <c r="AR458" s="379" t="s">
        <v>1913</v>
      </c>
      <c r="AS458" s="380" t="s">
        <v>1914</v>
      </c>
    </row>
    <row r="459" spans="42:45" ht="15.75" customHeight="1" thickBot="1">
      <c r="AP459" s="375"/>
      <c r="AR459" s="381"/>
      <c r="AS459" s="382"/>
    </row>
    <row r="460" spans="42:45" ht="15.75" customHeight="1" thickBot="1">
      <c r="AP460" s="375" t="str">
        <f t="shared" si="10"/>
        <v>SC - Ostatní strojírenství</v>
      </c>
      <c r="AR460" s="379" t="s">
        <v>1915</v>
      </c>
      <c r="AS460" s="380" t="s">
        <v>1916</v>
      </c>
    </row>
    <row r="461" spans="42:45" ht="15.75" customHeight="1" thickBot="1">
      <c r="AP461" s="375"/>
      <c r="AR461" s="381"/>
      <c r="AS461" s="382"/>
    </row>
    <row r="462" spans="42:45" ht="15.75" customHeight="1" thickBot="1">
      <c r="AP462" s="375" t="str">
        <f t="shared" si="10"/>
        <v>SD - Řízení spolehlivosti a kvality, zkušebnictví</v>
      </c>
      <c r="AR462" s="379" t="s">
        <v>1917</v>
      </c>
      <c r="AS462" s="380" t="s">
        <v>1918</v>
      </c>
    </row>
    <row r="463" spans="42:45" ht="15.75" customHeight="1" thickBot="1">
      <c r="AP463" s="375"/>
      <c r="AR463" s="381"/>
      <c r="AS463" s="382"/>
    </row>
    <row r="464" spans="42:45" ht="15.75" customHeight="1" thickBot="1">
      <c r="AP464" s="375" t="str">
        <f t="shared" si="10"/>
        <v>SE - Mechatronika</v>
      </c>
      <c r="AR464" s="379" t="s">
        <v>1919</v>
      </c>
      <c r="AS464" s="380" t="s">
        <v>1920</v>
      </c>
    </row>
    <row r="465" spans="42:45" ht="15.75" customHeight="1" thickBot="1">
      <c r="AP465" s="375"/>
      <c r="AR465" s="381"/>
      <c r="AS465" s="382"/>
    </row>
    <row r="466" spans="42:45" ht="15.75" customHeight="1" thickBot="1">
      <c r="AP466" s="375" t="str">
        <f t="shared" si="10"/>
        <v>SF - Hutnictví</v>
      </c>
      <c r="AR466" s="379" t="s">
        <v>1921</v>
      </c>
      <c r="AS466" s="380" t="s">
        <v>1922</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2025-04-24T11:40:08Z</dcterms:modified>
</cp:coreProperties>
</file>